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67878\Desktop\GS\ECS4.5 Planning\"/>
    </mc:Choice>
  </mc:AlternateContent>
  <bookViews>
    <workbookView xWindow="480" yWindow="195" windowWidth="4755" windowHeight="3345" tabRatio="685"/>
  </bookViews>
  <sheets>
    <sheet name="ENTER YOUR SCORES HERE" sheetId="9" r:id="rId1"/>
    <sheet name="Upper Songlist" sheetId="4" r:id="rId2"/>
    <sheet name="Upper Marathons" sheetId="1" r:id="rId3"/>
    <sheet name="Unused Marathons" sheetId="6" state="hidden" r:id="rId4"/>
  </sheets>
  <definedNames>
    <definedName name="_xlnm._FilterDatabase" localSheetId="1" hidden="1">'Upper Songlist'!$A$2:$M$2</definedName>
  </definedNames>
  <calcPr calcId="162913"/>
</workbook>
</file>

<file path=xl/calcChain.xml><?xml version="1.0" encoding="utf-8"?>
<calcChain xmlns="http://schemas.openxmlformats.org/spreadsheetml/2006/main">
  <c r="K5" i="4" l="1"/>
  <c r="K7" i="4"/>
  <c r="K31" i="4"/>
  <c r="K29" i="4"/>
  <c r="K30" i="4"/>
  <c r="K24" i="4"/>
  <c r="K23" i="4"/>
  <c r="K27" i="4"/>
  <c r="K53" i="4"/>
  <c r="K22" i="4"/>
  <c r="K34" i="4"/>
  <c r="K38" i="4"/>
  <c r="K45" i="4"/>
  <c r="K33" i="4"/>
  <c r="K55" i="4"/>
  <c r="K47" i="4"/>
  <c r="K58" i="4"/>
  <c r="K51" i="4"/>
  <c r="K56" i="4"/>
  <c r="K54" i="4"/>
  <c r="K57" i="4"/>
  <c r="K62" i="4"/>
  <c r="K65" i="4"/>
  <c r="K64" i="4"/>
  <c r="K17" i="4"/>
  <c r="V17" i="4"/>
  <c r="J3" i="4"/>
  <c r="K3" i="4" s="1"/>
  <c r="C4" i="9"/>
  <c r="D4" i="9"/>
  <c r="E4" i="9"/>
  <c r="F4" i="9"/>
  <c r="H4" i="9"/>
  <c r="I4" i="9"/>
  <c r="J4" i="9"/>
  <c r="K4" i="9"/>
  <c r="C5" i="9"/>
  <c r="D5" i="9"/>
  <c r="E5" i="9"/>
  <c r="F5" i="9"/>
  <c r="H5" i="9"/>
  <c r="I5" i="9"/>
  <c r="J5" i="9"/>
  <c r="K5" i="9"/>
  <c r="C6" i="9"/>
  <c r="D6" i="9"/>
  <c r="E6" i="9"/>
  <c r="F6" i="9"/>
  <c r="H6" i="9"/>
  <c r="I6" i="9"/>
  <c r="J6" i="9"/>
  <c r="K6" i="9"/>
  <c r="C7" i="9"/>
  <c r="D7" i="9"/>
  <c r="E7" i="9"/>
  <c r="F7" i="9"/>
  <c r="H7" i="9"/>
  <c r="I7" i="9"/>
  <c r="J7" i="9"/>
  <c r="K7" i="9"/>
  <c r="C8" i="9"/>
  <c r="D8" i="9"/>
  <c r="E8" i="9"/>
  <c r="F8" i="9"/>
  <c r="H8" i="9"/>
  <c r="I8" i="9"/>
  <c r="J8" i="9"/>
  <c r="K8" i="9"/>
  <c r="C9" i="9"/>
  <c r="D9" i="9"/>
  <c r="E9" i="9"/>
  <c r="F9" i="9"/>
  <c r="H9" i="9"/>
  <c r="I9" i="9"/>
  <c r="J9" i="9"/>
  <c r="K9" i="9"/>
  <c r="C10" i="9"/>
  <c r="D10" i="9"/>
  <c r="E10" i="9"/>
  <c r="F10" i="9"/>
  <c r="H10" i="9"/>
  <c r="I10" i="9"/>
  <c r="J10" i="9"/>
  <c r="K10" i="9"/>
  <c r="C11" i="9"/>
  <c r="D11" i="9"/>
  <c r="E11" i="9"/>
  <c r="F11" i="9"/>
  <c r="H11" i="9"/>
  <c r="I11" i="9"/>
  <c r="J11" i="9"/>
  <c r="K11" i="9"/>
  <c r="C12" i="9"/>
  <c r="D12" i="9"/>
  <c r="E12" i="9"/>
  <c r="F12" i="9"/>
  <c r="H12" i="9"/>
  <c r="I12" i="9"/>
  <c r="J12" i="9"/>
  <c r="K12" i="9"/>
  <c r="C13" i="9"/>
  <c r="D13" i="9"/>
  <c r="E13" i="9"/>
  <c r="F13" i="9"/>
  <c r="H13" i="9"/>
  <c r="I13" i="9"/>
  <c r="J13" i="9"/>
  <c r="K13" i="9"/>
  <c r="C14" i="9"/>
  <c r="D14" i="9"/>
  <c r="E14" i="9"/>
  <c r="F14" i="9"/>
  <c r="H14" i="9"/>
  <c r="I14" i="9"/>
  <c r="J14" i="9"/>
  <c r="K14" i="9"/>
  <c r="C15" i="9"/>
  <c r="D15" i="9"/>
  <c r="E15" i="9"/>
  <c r="F15" i="9"/>
  <c r="H15" i="9"/>
  <c r="I15" i="9"/>
  <c r="J15" i="9"/>
  <c r="K15" i="9"/>
  <c r="C16" i="9"/>
  <c r="D16" i="9"/>
  <c r="E16" i="9"/>
  <c r="F16" i="9"/>
  <c r="H16" i="9"/>
  <c r="I16" i="9"/>
  <c r="J16" i="9"/>
  <c r="K16" i="9"/>
  <c r="C17" i="9"/>
  <c r="D17" i="9"/>
  <c r="E17" i="9"/>
  <c r="F17" i="9"/>
  <c r="H17" i="9"/>
  <c r="I17" i="9"/>
  <c r="J17" i="9"/>
  <c r="K17" i="9"/>
  <c r="C18" i="9"/>
  <c r="D18" i="9"/>
  <c r="E18" i="9"/>
  <c r="F18" i="9"/>
  <c r="H18" i="9"/>
  <c r="I18" i="9"/>
  <c r="J18" i="9"/>
  <c r="K18" i="9"/>
  <c r="C19" i="9"/>
  <c r="D19" i="9"/>
  <c r="E19" i="9"/>
  <c r="F19" i="9"/>
  <c r="H19" i="9"/>
  <c r="I19" i="9"/>
  <c r="J19" i="9"/>
  <c r="K19" i="9"/>
  <c r="C20" i="9"/>
  <c r="D20" i="9"/>
  <c r="E20" i="9"/>
  <c r="F20" i="9"/>
  <c r="H20" i="9"/>
  <c r="I20" i="9"/>
  <c r="J20" i="9"/>
  <c r="K20" i="9"/>
  <c r="C21" i="9"/>
  <c r="D21" i="9"/>
  <c r="E21" i="9"/>
  <c r="F21" i="9"/>
  <c r="H21" i="9"/>
  <c r="I21" i="9"/>
  <c r="J21" i="9"/>
  <c r="K21" i="9"/>
  <c r="C22" i="9"/>
  <c r="D22" i="9"/>
  <c r="E22" i="9"/>
  <c r="F22" i="9"/>
  <c r="H22" i="9"/>
  <c r="I22" i="9"/>
  <c r="J22" i="9"/>
  <c r="K22" i="9"/>
  <c r="C23" i="9"/>
  <c r="D23" i="9"/>
  <c r="E23" i="9"/>
  <c r="F23" i="9"/>
  <c r="H23" i="9"/>
  <c r="I23" i="9"/>
  <c r="J23" i="9"/>
  <c r="K23" i="9"/>
  <c r="C24" i="9"/>
  <c r="D24" i="9"/>
  <c r="E24" i="9"/>
  <c r="F24" i="9"/>
  <c r="H24" i="9"/>
  <c r="I24" i="9"/>
  <c r="J24" i="9"/>
  <c r="K24" i="9"/>
  <c r="C25" i="9"/>
  <c r="D25" i="9"/>
  <c r="E25" i="9"/>
  <c r="F25" i="9"/>
  <c r="H25" i="9"/>
  <c r="I25" i="9"/>
  <c r="J25" i="9"/>
  <c r="K25" i="9"/>
  <c r="C26" i="9"/>
  <c r="D26" i="9"/>
  <c r="E26" i="9"/>
  <c r="F26" i="9"/>
  <c r="H26" i="9"/>
  <c r="I26" i="9"/>
  <c r="J26" i="9"/>
  <c r="K26" i="9"/>
  <c r="C27" i="9"/>
  <c r="D27" i="9"/>
  <c r="E27" i="9"/>
  <c r="F27" i="9"/>
  <c r="H27" i="9"/>
  <c r="I27" i="9"/>
  <c r="J27" i="9"/>
  <c r="K27" i="9"/>
  <c r="C28" i="9"/>
  <c r="D28" i="9"/>
  <c r="E28" i="9"/>
  <c r="F28" i="9"/>
  <c r="H28" i="9"/>
  <c r="I28" i="9"/>
  <c r="J28" i="9"/>
  <c r="K28" i="9"/>
  <c r="C29" i="9"/>
  <c r="D29" i="9"/>
  <c r="E29" i="9"/>
  <c r="F29" i="9"/>
  <c r="H29" i="9"/>
  <c r="I29" i="9"/>
  <c r="J29" i="9"/>
  <c r="K29" i="9"/>
  <c r="C30" i="9"/>
  <c r="D30" i="9"/>
  <c r="E30" i="9"/>
  <c r="F30" i="9"/>
  <c r="H30" i="9"/>
  <c r="I30" i="9"/>
  <c r="J30" i="9"/>
  <c r="K30" i="9"/>
  <c r="C31" i="9"/>
  <c r="D31" i="9"/>
  <c r="E31" i="9"/>
  <c r="F31" i="9"/>
  <c r="H31" i="9"/>
  <c r="I31" i="9"/>
  <c r="J31" i="9"/>
  <c r="K31" i="9"/>
  <c r="C32" i="9"/>
  <c r="D32" i="9"/>
  <c r="E32" i="9"/>
  <c r="F32" i="9"/>
  <c r="H32" i="9"/>
  <c r="I32" i="9"/>
  <c r="J32" i="9"/>
  <c r="K32" i="9"/>
  <c r="C33" i="9"/>
  <c r="D33" i="9"/>
  <c r="E33" i="9"/>
  <c r="F33" i="9"/>
  <c r="H33" i="9"/>
  <c r="I33" i="9"/>
  <c r="J33" i="9"/>
  <c r="K33" i="9"/>
  <c r="C34" i="9"/>
  <c r="D34" i="9"/>
  <c r="E34" i="9"/>
  <c r="F34" i="9"/>
  <c r="H34" i="9"/>
  <c r="I34" i="9"/>
  <c r="J34" i="9"/>
  <c r="K34" i="9"/>
  <c r="C35" i="9"/>
  <c r="D35" i="9"/>
  <c r="E35" i="9"/>
  <c r="F35" i="9"/>
  <c r="H35" i="9"/>
  <c r="I35" i="9"/>
  <c r="J35" i="9"/>
  <c r="K35" i="9"/>
  <c r="C36" i="9"/>
  <c r="D36" i="9"/>
  <c r="E36" i="9"/>
  <c r="F36" i="9"/>
  <c r="H36" i="9"/>
  <c r="I36" i="9"/>
  <c r="J36" i="9"/>
  <c r="K36" i="9"/>
  <c r="C37" i="9"/>
  <c r="D37" i="9"/>
  <c r="E37" i="9"/>
  <c r="F37" i="9"/>
  <c r="H37" i="9"/>
  <c r="I37" i="9"/>
  <c r="J37" i="9"/>
  <c r="K37" i="9"/>
  <c r="C38" i="9"/>
  <c r="D38" i="9"/>
  <c r="E38" i="9"/>
  <c r="F38" i="9"/>
  <c r="H38" i="9"/>
  <c r="I38" i="9"/>
  <c r="J38" i="9"/>
  <c r="K38" i="9"/>
  <c r="C39" i="9"/>
  <c r="D39" i="9"/>
  <c r="E39" i="9"/>
  <c r="F39" i="9"/>
  <c r="H39" i="9"/>
  <c r="I39" i="9"/>
  <c r="J39" i="9"/>
  <c r="K39" i="9"/>
  <c r="C40" i="9"/>
  <c r="D40" i="9"/>
  <c r="E40" i="9"/>
  <c r="F40" i="9"/>
  <c r="H40" i="9"/>
  <c r="I40" i="9"/>
  <c r="J40" i="9"/>
  <c r="K40" i="9"/>
  <c r="C41" i="9"/>
  <c r="D41" i="9"/>
  <c r="E41" i="9"/>
  <c r="F41" i="9"/>
  <c r="H41" i="9"/>
  <c r="I41" i="9"/>
  <c r="J41" i="9"/>
  <c r="K41" i="9"/>
  <c r="C42" i="9"/>
  <c r="D42" i="9"/>
  <c r="E42" i="9"/>
  <c r="F42" i="9"/>
  <c r="H42" i="9"/>
  <c r="I42" i="9"/>
  <c r="J42" i="9"/>
  <c r="K42" i="9"/>
  <c r="C43" i="9"/>
  <c r="D43" i="9"/>
  <c r="E43" i="9"/>
  <c r="F43" i="9"/>
  <c r="H43" i="9"/>
  <c r="I43" i="9"/>
  <c r="J43" i="9"/>
  <c r="K43" i="9"/>
  <c r="C44" i="9"/>
  <c r="D44" i="9"/>
  <c r="E44" i="9"/>
  <c r="F44" i="9"/>
  <c r="H44" i="9"/>
  <c r="I44" i="9"/>
  <c r="J44" i="9"/>
  <c r="K44" i="9"/>
  <c r="C45" i="9"/>
  <c r="D45" i="9"/>
  <c r="E45" i="9"/>
  <c r="F45" i="9"/>
  <c r="H45" i="9"/>
  <c r="I45" i="9"/>
  <c r="J45" i="9"/>
  <c r="K45" i="9"/>
  <c r="C46" i="9"/>
  <c r="D46" i="9"/>
  <c r="E46" i="9"/>
  <c r="F46" i="9"/>
  <c r="H46" i="9"/>
  <c r="I46" i="9"/>
  <c r="J46" i="9"/>
  <c r="K46" i="9"/>
  <c r="C47" i="9"/>
  <c r="D47" i="9"/>
  <c r="E47" i="9"/>
  <c r="F47" i="9"/>
  <c r="H47" i="9"/>
  <c r="I47" i="9"/>
  <c r="J47" i="9"/>
  <c r="K47" i="9"/>
  <c r="C48" i="9"/>
  <c r="D48" i="9"/>
  <c r="E48" i="9"/>
  <c r="F48" i="9"/>
  <c r="H48" i="9"/>
  <c r="I48" i="9"/>
  <c r="J48" i="9"/>
  <c r="K48" i="9"/>
  <c r="C49" i="9"/>
  <c r="D49" i="9"/>
  <c r="E49" i="9"/>
  <c r="F49" i="9"/>
  <c r="H49" i="9"/>
  <c r="I49" i="9"/>
  <c r="J49" i="9"/>
  <c r="K49" i="9"/>
  <c r="C50" i="9"/>
  <c r="D50" i="9"/>
  <c r="E50" i="9"/>
  <c r="F50" i="9"/>
  <c r="H50" i="9"/>
  <c r="I50" i="9"/>
  <c r="J50" i="9"/>
  <c r="K50" i="9"/>
  <c r="C51" i="9"/>
  <c r="D51" i="9"/>
  <c r="E51" i="9"/>
  <c r="F51" i="9"/>
  <c r="H51" i="9"/>
  <c r="I51" i="9"/>
  <c r="J51" i="9"/>
  <c r="K51" i="9"/>
  <c r="C52" i="9"/>
  <c r="D52" i="9"/>
  <c r="E52" i="9"/>
  <c r="F52" i="9"/>
  <c r="H52" i="9"/>
  <c r="I52" i="9"/>
  <c r="J52" i="9"/>
  <c r="K52" i="9"/>
  <c r="C53" i="9"/>
  <c r="D53" i="9"/>
  <c r="E53" i="9"/>
  <c r="F53" i="9"/>
  <c r="H53" i="9"/>
  <c r="I53" i="9"/>
  <c r="J53" i="9"/>
  <c r="K53" i="9"/>
  <c r="C54" i="9"/>
  <c r="D54" i="9"/>
  <c r="E54" i="9"/>
  <c r="F54" i="9"/>
  <c r="H54" i="9"/>
  <c r="I54" i="9"/>
  <c r="J54" i="9"/>
  <c r="K54" i="9"/>
  <c r="C55" i="9"/>
  <c r="D55" i="9"/>
  <c r="E55" i="9"/>
  <c r="F55" i="9"/>
  <c r="H55" i="9"/>
  <c r="I55" i="9"/>
  <c r="J55" i="9"/>
  <c r="K55" i="9"/>
  <c r="C56" i="9"/>
  <c r="D56" i="9"/>
  <c r="E56" i="9"/>
  <c r="F56" i="9"/>
  <c r="H56" i="9"/>
  <c r="I56" i="9"/>
  <c r="J56" i="9"/>
  <c r="K56" i="9"/>
  <c r="C57" i="9"/>
  <c r="D57" i="9"/>
  <c r="E57" i="9"/>
  <c r="F57" i="9"/>
  <c r="H57" i="9"/>
  <c r="I57" i="9"/>
  <c r="J57" i="9"/>
  <c r="K57" i="9"/>
  <c r="C58" i="9"/>
  <c r="D58" i="9"/>
  <c r="E58" i="9"/>
  <c r="F58" i="9"/>
  <c r="H58" i="9"/>
  <c r="I58" i="9"/>
  <c r="J58" i="9"/>
  <c r="K58" i="9"/>
  <c r="C59" i="9"/>
  <c r="D59" i="9"/>
  <c r="E59" i="9"/>
  <c r="F59" i="9"/>
  <c r="H59" i="9"/>
  <c r="I59" i="9"/>
  <c r="J59" i="9"/>
  <c r="K59" i="9"/>
  <c r="C60" i="9"/>
  <c r="D60" i="9"/>
  <c r="E60" i="9"/>
  <c r="F60" i="9"/>
  <c r="H60" i="9"/>
  <c r="I60" i="9"/>
  <c r="J60" i="9"/>
  <c r="K60" i="9"/>
  <c r="C61" i="9"/>
  <c r="D61" i="9"/>
  <c r="E61" i="9"/>
  <c r="F61" i="9"/>
  <c r="H61" i="9"/>
  <c r="I61" i="9"/>
  <c r="J61" i="9"/>
  <c r="K61" i="9"/>
  <c r="C62" i="9"/>
  <c r="D62" i="9"/>
  <c r="E62" i="9"/>
  <c r="F62" i="9"/>
  <c r="H62" i="9"/>
  <c r="I62" i="9"/>
  <c r="J62" i="9"/>
  <c r="K62" i="9"/>
  <c r="C63" i="9"/>
  <c r="D63" i="9"/>
  <c r="E63" i="9"/>
  <c r="F63" i="9"/>
  <c r="H63" i="9"/>
  <c r="I63" i="9"/>
  <c r="J63" i="9"/>
  <c r="K63" i="9"/>
  <c r="C64" i="9"/>
  <c r="D64" i="9"/>
  <c r="E64" i="9"/>
  <c r="F64" i="9"/>
  <c r="H64" i="9"/>
  <c r="I64" i="9"/>
  <c r="J64" i="9"/>
  <c r="K64" i="9"/>
  <c r="C65" i="9"/>
  <c r="D65" i="9"/>
  <c r="E65" i="9"/>
  <c r="F65" i="9"/>
  <c r="H65" i="9"/>
  <c r="I65" i="9"/>
  <c r="J65" i="9"/>
  <c r="K65" i="9"/>
  <c r="C66" i="9"/>
  <c r="D66" i="9"/>
  <c r="E66" i="9"/>
  <c r="F66" i="9"/>
  <c r="H66" i="9"/>
  <c r="I66" i="9"/>
  <c r="J66" i="9"/>
  <c r="K66" i="9"/>
  <c r="C67" i="9"/>
  <c r="D67" i="9"/>
  <c r="E67" i="9"/>
  <c r="F67" i="9"/>
  <c r="H67" i="9"/>
  <c r="I67" i="9"/>
  <c r="J67" i="9"/>
  <c r="K67" i="9"/>
  <c r="K3" i="9"/>
  <c r="J3" i="9"/>
  <c r="I3" i="9"/>
  <c r="H3" i="9"/>
  <c r="F3" i="9"/>
  <c r="E3" i="9"/>
  <c r="D3" i="9"/>
  <c r="C3" i="9"/>
  <c r="N49" i="9"/>
  <c r="M49" i="9"/>
  <c r="N48" i="9"/>
  <c r="M48" i="9"/>
  <c r="N47" i="9"/>
  <c r="M47" i="9"/>
  <c r="N46" i="9"/>
  <c r="M46" i="9"/>
  <c r="M45" i="9"/>
  <c r="M44" i="9"/>
  <c r="N43" i="9"/>
  <c r="M43" i="9"/>
  <c r="N42" i="9"/>
  <c r="M42" i="9"/>
  <c r="N41" i="9"/>
  <c r="M41" i="9"/>
  <c r="M40" i="9"/>
  <c r="N38" i="9"/>
  <c r="M38" i="9"/>
  <c r="N37" i="9"/>
  <c r="M37" i="9"/>
  <c r="N36" i="9"/>
  <c r="M36" i="9"/>
  <c r="N35" i="9"/>
  <c r="M35" i="9"/>
  <c r="M34" i="9"/>
  <c r="M33" i="9"/>
  <c r="N32" i="9"/>
  <c r="M32" i="9"/>
  <c r="N31" i="9"/>
  <c r="M31" i="9"/>
  <c r="N30" i="9"/>
  <c r="M30" i="9"/>
  <c r="M29" i="9"/>
  <c r="N27" i="9"/>
  <c r="M27" i="9"/>
  <c r="N26" i="9"/>
  <c r="M26" i="9"/>
  <c r="N25" i="9"/>
  <c r="M25" i="9"/>
  <c r="N24" i="9"/>
  <c r="M24" i="9"/>
  <c r="M23" i="9"/>
  <c r="M22" i="9"/>
  <c r="N21" i="9"/>
  <c r="M21" i="9"/>
  <c r="N20" i="9"/>
  <c r="M20" i="9"/>
  <c r="N19" i="9"/>
  <c r="M19" i="9"/>
  <c r="M18" i="9"/>
  <c r="N4" i="9"/>
  <c r="V9" i="4"/>
  <c r="V13" i="4"/>
  <c r="V21" i="4"/>
  <c r="S4" i="4"/>
  <c r="S28" i="4"/>
  <c r="S3" i="4"/>
  <c r="S25" i="4"/>
  <c r="S26" i="4"/>
  <c r="S23" i="4"/>
  <c r="S22" i="4"/>
  <c r="S21" i="4"/>
  <c r="S19" i="4"/>
  <c r="V20" i="4"/>
  <c r="S10" i="4"/>
  <c r="S24" i="4"/>
  <c r="V18" i="4"/>
  <c r="S5" i="4"/>
  <c r="V22" i="4"/>
  <c r="S20" i="4"/>
  <c r="V15" i="4"/>
  <c r="S11" i="4"/>
  <c r="V14" i="4"/>
  <c r="S17" i="4"/>
  <c r="V16" i="4"/>
  <c r="S16" i="4"/>
  <c r="V11" i="4"/>
  <c r="S18" i="4"/>
  <c r="V19" i="4"/>
  <c r="S27" i="4"/>
  <c r="V10" i="4"/>
  <c r="S15" i="4"/>
  <c r="V8" i="4"/>
  <c r="S14" i="4"/>
  <c r="V7" i="4"/>
  <c r="S13" i="4"/>
  <c r="V12" i="4"/>
  <c r="S9" i="4"/>
  <c r="V6" i="4"/>
  <c r="S7" i="4"/>
  <c r="V5" i="4"/>
  <c r="S12" i="4"/>
  <c r="V4" i="4"/>
  <c r="S6" i="4"/>
  <c r="V3" i="4"/>
  <c r="S8" i="4"/>
  <c r="J4" i="4"/>
  <c r="K4" i="4" s="1"/>
  <c r="J5" i="4"/>
  <c r="J6" i="4"/>
  <c r="L6" i="4" s="1"/>
  <c r="J7" i="4"/>
  <c r="J8" i="4"/>
  <c r="K8" i="4" s="1"/>
  <c r="J9" i="4"/>
  <c r="K9" i="4" s="1"/>
  <c r="J10" i="4"/>
  <c r="K10" i="4" s="1"/>
  <c r="J11" i="4"/>
  <c r="K11" i="4" s="1"/>
  <c r="J12" i="4"/>
  <c r="K12" i="4" s="1"/>
  <c r="J13" i="4"/>
  <c r="K13" i="4" s="1"/>
  <c r="J14" i="4"/>
  <c r="L14" i="4" s="1"/>
  <c r="J15" i="4"/>
  <c r="L15" i="4" s="1"/>
  <c r="J16" i="4"/>
  <c r="L16" i="4" s="1"/>
  <c r="J17" i="4"/>
  <c r="J18" i="4"/>
  <c r="K18" i="4" s="1"/>
  <c r="J19" i="4"/>
  <c r="K19" i="4" s="1"/>
  <c r="J20" i="4"/>
  <c r="K20" i="4" s="1"/>
  <c r="J21" i="4"/>
  <c r="K21" i="4" s="1"/>
  <c r="J22" i="4"/>
  <c r="J23" i="4"/>
  <c r="J24" i="4"/>
  <c r="L24" i="4" s="1"/>
  <c r="J25" i="4"/>
  <c r="K25" i="4" s="1"/>
  <c r="J26" i="4"/>
  <c r="K26" i="4" s="1"/>
  <c r="J27" i="4"/>
  <c r="J28" i="4"/>
  <c r="L28" i="4" s="1"/>
  <c r="J29" i="4"/>
  <c r="J30" i="4"/>
  <c r="L30" i="4" s="1"/>
  <c r="J31" i="4"/>
  <c r="J32" i="4"/>
  <c r="K32" i="4" s="1"/>
  <c r="J33" i="4"/>
  <c r="J34" i="4"/>
  <c r="J35" i="4"/>
  <c r="K35" i="4" s="1"/>
  <c r="J36" i="4"/>
  <c r="K36" i="4" s="1"/>
  <c r="J37" i="4"/>
  <c r="K37" i="4" s="1"/>
  <c r="J38" i="4"/>
  <c r="J39" i="4"/>
  <c r="K39" i="4" s="1"/>
  <c r="J40" i="4"/>
  <c r="L40" i="4" s="1"/>
  <c r="J41" i="4"/>
  <c r="K41" i="4" s="1"/>
  <c r="J42" i="4"/>
  <c r="K42" i="4" s="1"/>
  <c r="J43" i="4"/>
  <c r="K43" i="4" s="1"/>
  <c r="J44" i="4"/>
  <c r="K44" i="4" s="1"/>
  <c r="J45" i="4"/>
  <c r="J46" i="4"/>
  <c r="K46" i="4" s="1"/>
  <c r="J47" i="4"/>
  <c r="J48" i="4"/>
  <c r="L48" i="4" s="1"/>
  <c r="J49" i="4"/>
  <c r="J50" i="4"/>
  <c r="K50" i="4" s="1"/>
  <c r="J51" i="4"/>
  <c r="J52" i="4"/>
  <c r="L52" i="4" s="1"/>
  <c r="J53" i="4"/>
  <c r="J54" i="4"/>
  <c r="L54" i="4" s="1"/>
  <c r="J55" i="4"/>
  <c r="J56" i="4"/>
  <c r="J57" i="4"/>
  <c r="J58" i="4"/>
  <c r="J59" i="4"/>
  <c r="K59" i="4" s="1"/>
  <c r="J60" i="4"/>
  <c r="K60" i="4" s="1"/>
  <c r="J61" i="4"/>
  <c r="K61" i="4" s="1"/>
  <c r="J62" i="4"/>
  <c r="J63" i="4"/>
  <c r="K63" i="4" s="1"/>
  <c r="J64" i="4"/>
  <c r="J65" i="4"/>
  <c r="J66" i="4"/>
  <c r="K66" i="4" s="1"/>
  <c r="L29" i="4"/>
  <c r="M17" i="4" l="1"/>
  <c r="K40" i="4"/>
  <c r="K16" i="4"/>
  <c r="K28" i="4"/>
  <c r="M28" i="4" s="1"/>
  <c r="K15" i="4"/>
  <c r="M49" i="4"/>
  <c r="K6" i="4"/>
  <c r="K52" i="4"/>
  <c r="K49" i="4"/>
  <c r="K48" i="4"/>
  <c r="K14" i="4"/>
  <c r="M25" i="4"/>
  <c r="M57" i="4"/>
  <c r="M41" i="4"/>
  <c r="M33" i="4"/>
  <c r="G8" i="9"/>
  <c r="G44" i="9"/>
  <c r="G28" i="9"/>
  <c r="G53" i="9"/>
  <c r="G59" i="9"/>
  <c r="G13" i="9"/>
  <c r="G12" i="9"/>
  <c r="G43" i="9"/>
  <c r="G37" i="9"/>
  <c r="G36" i="9"/>
  <c r="G29" i="9"/>
  <c r="G24" i="9"/>
  <c r="G16" i="9"/>
  <c r="G20" i="9"/>
  <c r="G61" i="9"/>
  <c r="G52" i="9"/>
  <c r="G51" i="9"/>
  <c r="G50" i="9"/>
  <c r="G45" i="9"/>
  <c r="G21" i="9"/>
  <c r="G60" i="9"/>
  <c r="G40" i="9"/>
  <c r="G32" i="9"/>
  <c r="G35" i="9"/>
  <c r="G58" i="9"/>
  <c r="G48" i="9"/>
  <c r="G27" i="9"/>
  <c r="G26" i="9"/>
  <c r="G19" i="9"/>
  <c r="G34" i="9"/>
  <c r="G18" i="9"/>
  <c r="G67" i="9"/>
  <c r="G66" i="9"/>
  <c r="G42" i="9"/>
  <c r="G11" i="9"/>
  <c r="G10" i="9"/>
  <c r="G47" i="9"/>
  <c r="G33" i="9"/>
  <c r="G30" i="9"/>
  <c r="G15" i="9"/>
  <c r="G64" i="9"/>
  <c r="G62" i="9"/>
  <c r="G49" i="9"/>
  <c r="G46" i="9"/>
  <c r="G31" i="9"/>
  <c r="G17" i="9"/>
  <c r="G14" i="9"/>
  <c r="G57" i="9"/>
  <c r="G55" i="9"/>
  <c r="G41" i="9"/>
  <c r="G39" i="9"/>
  <c r="G22" i="9"/>
  <c r="G9" i="9"/>
  <c r="G65" i="9"/>
  <c r="G63" i="9"/>
  <c r="G56" i="9"/>
  <c r="G54" i="9"/>
  <c r="G38" i="9"/>
  <c r="G25" i="9"/>
  <c r="G23" i="9"/>
  <c r="G6" i="9"/>
  <c r="G5" i="9"/>
  <c r="G4" i="9"/>
  <c r="G7" i="9"/>
  <c r="N9" i="9"/>
  <c r="N10" i="9"/>
  <c r="N5" i="9"/>
  <c r="N23" i="9"/>
  <c r="N22" i="9" s="1"/>
  <c r="N34" i="9"/>
  <c r="N33" i="9" s="1"/>
  <c r="N11" i="9"/>
  <c r="N3" i="9"/>
  <c r="N8" i="9"/>
  <c r="G3" i="9"/>
  <c r="N45" i="9"/>
  <c r="N44" i="9" s="1"/>
  <c r="N7" i="9"/>
  <c r="L60" i="4"/>
  <c r="L66" i="4"/>
  <c r="M48" i="4"/>
  <c r="M40" i="4"/>
  <c r="M24" i="4"/>
  <c r="M16" i="4"/>
  <c r="M15" i="4"/>
  <c r="M54" i="4"/>
  <c r="M30" i="4"/>
  <c r="M14" i="4"/>
  <c r="M6" i="4"/>
  <c r="M55" i="4"/>
  <c r="M63" i="4"/>
  <c r="M45" i="4"/>
  <c r="M37" i="4"/>
  <c r="M21" i="4"/>
  <c r="M64" i="4"/>
  <c r="M56" i="4"/>
  <c r="M32" i="4"/>
  <c r="M8" i="4"/>
  <c r="L32" i="4"/>
  <c r="L23" i="4"/>
  <c r="L56" i="4"/>
  <c r="M61" i="4"/>
  <c r="M53" i="4"/>
  <c r="M29" i="4"/>
  <c r="M13" i="4"/>
  <c r="M5" i="4"/>
  <c r="M3" i="4"/>
  <c r="M18" i="4"/>
  <c r="M42" i="4"/>
  <c r="M62" i="4"/>
  <c r="M38" i="4"/>
  <c r="L46" i="4"/>
  <c r="L36" i="4"/>
  <c r="L55" i="4"/>
  <c r="L64" i="4"/>
  <c r="M23" i="4"/>
  <c r="L8" i="4"/>
  <c r="L31" i="4"/>
  <c r="L47" i="4"/>
  <c r="L27" i="4"/>
  <c r="L51" i="4"/>
  <c r="L38" i="4"/>
  <c r="L35" i="4"/>
  <c r="L11" i="4"/>
  <c r="L62" i="4"/>
  <c r="L22" i="4"/>
  <c r="L59" i="4"/>
  <c r="L19" i="4"/>
  <c r="L43" i="4"/>
  <c r="M46" i="4"/>
  <c r="M44" i="4"/>
  <c r="M20" i="4"/>
  <c r="M12" i="4"/>
  <c r="M4" i="4"/>
  <c r="L53" i="4"/>
  <c r="L45" i="4"/>
  <c r="L44" i="4"/>
  <c r="M59" i="4"/>
  <c r="L21" i="4"/>
  <c r="M27" i="4"/>
  <c r="L13" i="4"/>
  <c r="L5" i="4"/>
  <c r="L37" i="4"/>
  <c r="M19" i="4"/>
  <c r="L63" i="4"/>
  <c r="L4" i="4"/>
  <c r="L61" i="4"/>
  <c r="M31" i="4"/>
  <c r="L12" i="4"/>
  <c r="L20" i="4"/>
  <c r="M60" i="4"/>
  <c r="M52" i="4"/>
  <c r="M36" i="4"/>
  <c r="M39" i="4"/>
  <c r="M7" i="4"/>
  <c r="M58" i="4"/>
  <c r="M50" i="4"/>
  <c r="M34" i="4"/>
  <c r="M26" i="4"/>
  <c r="M10" i="4"/>
  <c r="M65" i="4"/>
  <c r="M9" i="4"/>
  <c r="L39" i="4"/>
  <c r="M47" i="4"/>
  <c r="M22" i="4"/>
  <c r="L7" i="4"/>
  <c r="L50" i="4"/>
  <c r="L34" i="4"/>
  <c r="L18" i="4"/>
  <c r="L65" i="4"/>
  <c r="L57" i="4"/>
  <c r="L49" i="4"/>
  <c r="L41" i="4"/>
  <c r="L33" i="4"/>
  <c r="L25" i="4"/>
  <c r="L17" i="4"/>
  <c r="L9" i="4"/>
  <c r="M51" i="4"/>
  <c r="M43" i="4"/>
  <c r="M35" i="4"/>
  <c r="M11" i="4"/>
  <c r="L58" i="4"/>
  <c r="L42" i="4"/>
  <c r="L26" i="4"/>
  <c r="L10" i="4"/>
  <c r="M66" i="4"/>
  <c r="L3" i="4"/>
  <c r="N6" i="9" l="1"/>
  <c r="P5" i="4" l="1"/>
  <c r="J5" i="1"/>
  <c r="J29" i="1"/>
  <c r="J17" i="1"/>
  <c r="Q44" i="6"/>
  <c r="Q43" i="6"/>
  <c r="Q42" i="6"/>
  <c r="Q41" i="6"/>
  <c r="Q40" i="6"/>
  <c r="Q2" i="6"/>
  <c r="Q3" i="6"/>
  <c r="Q4" i="6"/>
  <c r="Q5" i="6"/>
  <c r="Q6" i="6"/>
  <c r="Q21" i="6"/>
  <c r="Q25" i="6" s="1"/>
  <c r="Q22" i="6"/>
  <c r="Q23" i="6"/>
  <c r="Q24" i="6"/>
  <c r="H2" i="6"/>
  <c r="H6" i="6" s="1"/>
  <c r="H3" i="6"/>
  <c r="H4" i="6"/>
  <c r="H5" i="6"/>
  <c r="H21" i="6"/>
  <c r="H22" i="6"/>
  <c r="H23" i="6"/>
  <c r="H24" i="6"/>
  <c r="H25" i="6"/>
  <c r="H40" i="6"/>
  <c r="H44" i="6" s="1"/>
  <c r="H41" i="6"/>
  <c r="H42" i="6"/>
  <c r="H43" i="6"/>
  <c r="H59" i="6"/>
  <c r="H63" i="6" s="1"/>
  <c r="H60" i="6"/>
  <c r="H61" i="6"/>
  <c r="H62" i="6"/>
  <c r="H78" i="6"/>
  <c r="H79" i="6"/>
  <c r="H80" i="6"/>
  <c r="H81" i="6"/>
  <c r="H82" i="6"/>
  <c r="H97" i="6"/>
  <c r="H101" i="6" s="1"/>
  <c r="H98" i="6"/>
  <c r="H99" i="6"/>
  <c r="H100" i="6"/>
  <c r="H116" i="6"/>
  <c r="H117" i="6"/>
  <c r="H118" i="6"/>
  <c r="H119" i="6"/>
  <c r="H120" i="6"/>
  <c r="H135" i="6"/>
  <c r="H136" i="6"/>
  <c r="H139" i="6" s="1"/>
  <c r="H137" i="6"/>
  <c r="H138" i="6"/>
  <c r="H154" i="6"/>
  <c r="H155" i="6"/>
  <c r="H158" i="6" s="1"/>
  <c r="H156" i="6"/>
  <c r="H157" i="6"/>
  <c r="H173" i="6"/>
  <c r="H174" i="6"/>
  <c r="H175" i="6"/>
  <c r="H176" i="6"/>
  <c r="H177" i="6"/>
  <c r="H192" i="6"/>
  <c r="H196" i="6" s="1"/>
  <c r="H193" i="6"/>
  <c r="H194" i="6"/>
  <c r="H195" i="6"/>
  <c r="H211" i="6"/>
  <c r="H215" i="6" s="1"/>
  <c r="H212" i="6"/>
  <c r="H213" i="6"/>
  <c r="H214" i="6"/>
  <c r="H230" i="6"/>
  <c r="H234" i="6" s="1"/>
  <c r="H231" i="6"/>
  <c r="H232" i="6"/>
  <c r="H233" i="6"/>
  <c r="H249" i="6"/>
  <c r="H253" i="6" s="1"/>
  <c r="H250" i="6"/>
  <c r="H251" i="6"/>
  <c r="H252" i="6"/>
  <c r="P2" i="4"/>
  <c r="P4" i="4" l="1"/>
  <c r="P3" i="4"/>
  <c r="J28" i="1"/>
  <c r="J27" i="1"/>
  <c r="J26" i="1"/>
  <c r="P6" i="4" l="1"/>
  <c r="J30" i="1"/>
  <c r="J4" i="1" l="1"/>
  <c r="J3" i="1"/>
  <c r="J2" i="1"/>
  <c r="J6" i="1" l="1"/>
  <c r="J16" i="1"/>
  <c r="J15" i="1"/>
  <c r="J14" i="1"/>
  <c r="J18" i="1" l="1"/>
</calcChain>
</file>

<file path=xl/sharedStrings.xml><?xml version="1.0" encoding="utf-8"?>
<sst xmlns="http://schemas.openxmlformats.org/spreadsheetml/2006/main" count="892" uniqueCount="323">
  <si>
    <t>Life Starts at 200 BPM</t>
  </si>
  <si>
    <t>Helblinde</t>
  </si>
  <si>
    <t>A Reyvateil's Curse</t>
  </si>
  <si>
    <t>BPM</t>
  </si>
  <si>
    <t>Diff</t>
  </si>
  <si>
    <t>Gateway To Psycho</t>
  </si>
  <si>
    <t>Aniki Aniki!</t>
  </si>
  <si>
    <t>XX</t>
  </si>
  <si>
    <t>Above The Clouds</t>
  </si>
  <si>
    <t>The Betrayer</t>
  </si>
  <si>
    <t>Pretty Girls With Mental Disorders</t>
  </si>
  <si>
    <t>Dreamers Solitude</t>
  </si>
  <si>
    <t>Dreams Come True</t>
  </si>
  <si>
    <t>Monophobia (Insane Verse)</t>
  </si>
  <si>
    <t>Love Is War</t>
  </si>
  <si>
    <t>Grief &amp; Malice</t>
  </si>
  <si>
    <t>Memoria Reborn</t>
  </si>
  <si>
    <t>Imagine Breaker</t>
  </si>
  <si>
    <t>Requiem</t>
  </si>
  <si>
    <t>Length</t>
  </si>
  <si>
    <t>Steps</t>
  </si>
  <si>
    <t>TOTAL STEPS</t>
  </si>
  <si>
    <t>TOTAL LENGTH</t>
  </si>
  <si>
    <t>AVERAGE BPM</t>
  </si>
  <si>
    <t>DENSITY</t>
  </si>
  <si>
    <t>AVERAGE DIFF</t>
  </si>
  <si>
    <t>Dragonforce</t>
  </si>
  <si>
    <t>Valley of the Damned</t>
  </si>
  <si>
    <t>Black Fire</t>
  </si>
  <si>
    <t>Black Winter Night</t>
  </si>
  <si>
    <t>Starfire</t>
  </si>
  <si>
    <t>Disciples of Babylon</t>
  </si>
  <si>
    <t>Revelations</t>
  </si>
  <si>
    <t>Evening Star</t>
  </si>
  <si>
    <t>Heart of a Dragon</t>
  </si>
  <si>
    <t>Sonic Firestorm</t>
  </si>
  <si>
    <t>My Spirit Will Go On</t>
  </si>
  <si>
    <t>Fury of the Storm</t>
  </si>
  <si>
    <t>Fields of Despair</t>
  </si>
  <si>
    <t>Dawn Over A New World</t>
  </si>
  <si>
    <t>Above The Winter Moonlight</t>
  </si>
  <si>
    <t>Soldiers of the Wasteland</t>
  </si>
  <si>
    <t>Prepare For War</t>
  </si>
  <si>
    <t>Once In A Lifetime</t>
  </si>
  <si>
    <t>Inhuman Rampage</t>
  </si>
  <si>
    <t>Through The Fire and Flames</t>
  </si>
  <si>
    <t>Revolution Deathsquad</t>
  </si>
  <si>
    <t>Storming the Burning Fields</t>
  </si>
  <si>
    <t>Operation Ground and Pound</t>
  </si>
  <si>
    <t>Body Breakdown</t>
  </si>
  <si>
    <t>Cry For Eternity</t>
  </si>
  <si>
    <t>The Flame of Youth</t>
  </si>
  <si>
    <t>Trail of Broken Hearts</t>
  </si>
  <si>
    <t>Ultra Beatdown</t>
  </si>
  <si>
    <t>Heroes of our Time</t>
  </si>
  <si>
    <t>The Fire Still Burns</t>
  </si>
  <si>
    <t>Reasons To Live</t>
  </si>
  <si>
    <t>Heartbreak Armageddon</t>
  </si>
  <si>
    <t>The Last Journey Home</t>
  </si>
  <si>
    <t>A Flame For Freedom</t>
  </si>
  <si>
    <t>Inside The Winter Storm</t>
  </si>
  <si>
    <t>The Warrior Inside</t>
  </si>
  <si>
    <t>Sharpnel v2</t>
  </si>
  <si>
    <t>Running All Night (SRPC-0022)</t>
  </si>
  <si>
    <t>Quadra Girlz</t>
  </si>
  <si>
    <t>My Turn Is Your Turn</t>
  </si>
  <si>
    <t>The Others</t>
  </si>
  <si>
    <t>Sentient Beings</t>
  </si>
  <si>
    <t>Little God Ch@nnel</t>
  </si>
  <si>
    <t>Shool Killerz</t>
  </si>
  <si>
    <t>BF2014</t>
  </si>
  <si>
    <t>Papaver Rhoeas</t>
  </si>
  <si>
    <t>Cyber Inductance</t>
  </si>
  <si>
    <t>DOHC-SRP</t>
  </si>
  <si>
    <t>Yanyan Disco Vol. 3</t>
  </si>
  <si>
    <t>We Luv Lama</t>
  </si>
  <si>
    <t>The Power Of Underground</t>
  </si>
  <si>
    <t>Sharpnel v3</t>
  </si>
  <si>
    <t>2DimensionalSatisfaction (SRPC-0023)</t>
  </si>
  <si>
    <t>Hidamari Bassline 365</t>
  </si>
  <si>
    <t>Master Maid</t>
  </si>
  <si>
    <t>Gianic Command</t>
  </si>
  <si>
    <t>Kiss F</t>
  </si>
  <si>
    <t>Apetenodytes Disco Type.4.0</t>
  </si>
  <si>
    <t>Megamix</t>
  </si>
  <si>
    <t>Hunter's Anthem</t>
  </si>
  <si>
    <t>Dist Squad</t>
  </si>
  <si>
    <t>Something2008</t>
  </si>
  <si>
    <t>Extreme Polkesta</t>
  </si>
  <si>
    <t>Rave2000008</t>
  </si>
  <si>
    <t>All Of Me</t>
  </si>
  <si>
    <t>Total Fatanity</t>
  </si>
  <si>
    <t>Mousatsu Otactics (SRPC-0024)</t>
  </si>
  <si>
    <t>Fuwatanity</t>
  </si>
  <si>
    <t>Haitei Breakerz</t>
  </si>
  <si>
    <t>Sengoku Battle Field</t>
  </si>
  <si>
    <t>Nergal Burning</t>
  </si>
  <si>
    <t>Animegabbattle</t>
  </si>
  <si>
    <t>Mishima Mecanica</t>
  </si>
  <si>
    <t>He Was Alone</t>
  </si>
  <si>
    <t>By Ur Side</t>
  </si>
  <si>
    <t>Seven</t>
  </si>
  <si>
    <t>Rave2000009</t>
  </si>
  <si>
    <t>Urapara Core</t>
  </si>
  <si>
    <t>Never Supply</t>
  </si>
  <si>
    <t>Fake Promise</t>
  </si>
  <si>
    <t>Cyclick (SRPC-0026)</t>
  </si>
  <si>
    <t>Ktn Gtr</t>
  </si>
  <si>
    <t>Drrrrrrr!</t>
  </si>
  <si>
    <t>Gate Openerz</t>
  </si>
  <si>
    <t>Macau Underground</t>
  </si>
  <si>
    <t>Sunday Everyday</t>
  </si>
  <si>
    <t>Dance Da Dance</t>
  </si>
  <si>
    <t>N.O.E.In</t>
  </si>
  <si>
    <t>How Many Nights For Xmas</t>
  </si>
  <si>
    <t>Aim Burst</t>
  </si>
  <si>
    <t>Entangle Night</t>
  </si>
  <si>
    <t>Bassline Crisis (SRPC-0027)</t>
  </si>
  <si>
    <t>Mmmmmmm</t>
  </si>
  <si>
    <t>Usamatix</t>
  </si>
  <si>
    <t>Escape From Vorkuta</t>
  </si>
  <si>
    <t>Buzz Steps Get Rave</t>
  </si>
  <si>
    <t>Buzz Steps Get Bass</t>
  </si>
  <si>
    <t>Green D</t>
  </si>
  <si>
    <t>Enjo-G thing</t>
  </si>
  <si>
    <t>G.M.C.</t>
  </si>
  <si>
    <t>F**K Away Now</t>
  </si>
  <si>
    <t>Marunouchi Surviver</t>
  </si>
  <si>
    <t>War In The Dance (DJ Sharpnel Remix)</t>
  </si>
  <si>
    <t>Black Chocolates</t>
  </si>
  <si>
    <t>Cyberteam In Akihabara 2011</t>
  </si>
  <si>
    <t>Touch The Angel</t>
  </si>
  <si>
    <t>Magic Cycles</t>
  </si>
  <si>
    <t>Welcome To The Ottack Universe (SRPC-0029)</t>
  </si>
  <si>
    <t>Jersey Spirit</t>
  </si>
  <si>
    <t>Vendita Di Magia</t>
  </si>
  <si>
    <t>Evaquated</t>
  </si>
  <si>
    <t>Future Dominators</t>
  </si>
  <si>
    <t>Lovelyteks</t>
  </si>
  <si>
    <t>I Have A Bad Case</t>
  </si>
  <si>
    <t>Today In Class 5-3</t>
  </si>
  <si>
    <t>Karaage Champions</t>
  </si>
  <si>
    <t>Klassiker Einheit</t>
  </si>
  <si>
    <t>Lost Connections</t>
  </si>
  <si>
    <t>Burst Linker</t>
  </si>
  <si>
    <t>Voyager</t>
  </si>
  <si>
    <t>Toxic Shock</t>
  </si>
  <si>
    <t>Spiral</t>
  </si>
  <si>
    <t>Ulterior Motive</t>
  </si>
  <si>
    <t>Another Planet</t>
  </si>
  <si>
    <t>Still Grey</t>
  </si>
  <si>
    <t>Back 2 You</t>
  </si>
  <si>
    <t>Trail of Sevens</t>
  </si>
  <si>
    <t>Midnight Runner</t>
  </si>
  <si>
    <t>Mad Matt</t>
  </si>
  <si>
    <t>Otaku Speedvibe (SRPC-0030)</t>
  </si>
  <si>
    <t>Cmd+ctrl+c</t>
  </si>
  <si>
    <t>Pacific Girls</t>
  </si>
  <si>
    <t>Galaxy Banging</t>
  </si>
  <si>
    <t>Back To The Gate</t>
  </si>
  <si>
    <t>Ecology Pla</t>
  </si>
  <si>
    <t>Jango!</t>
  </si>
  <si>
    <t>Blood Type T</t>
  </si>
  <si>
    <t>Swingy Boogie Way</t>
  </si>
  <si>
    <t>WhothefuckIsJamesBrownisStillDeadorAlive!!???</t>
  </si>
  <si>
    <t>Over The Fullereneshift</t>
  </si>
  <si>
    <t>We Love Generation</t>
  </si>
  <si>
    <t>Maginobionics</t>
  </si>
  <si>
    <t>Death</t>
  </si>
  <si>
    <t>Abyssal</t>
  </si>
  <si>
    <t>Miasma</t>
  </si>
  <si>
    <t>The Living Doorway</t>
  </si>
  <si>
    <t>Xenoflux</t>
  </si>
  <si>
    <t>L.E.D. Cyber Warfare</t>
  </si>
  <si>
    <t>Alive In The Darkness</t>
  </si>
  <si>
    <t>Los Tscheppra</t>
  </si>
  <si>
    <t>E.P.M</t>
  </si>
  <si>
    <t>In my life, my mind</t>
  </si>
  <si>
    <t>Demente Acida</t>
  </si>
  <si>
    <t>Cry of the Brave</t>
  </si>
  <si>
    <t>Stars</t>
  </si>
  <si>
    <t>2 Crazy Brothers</t>
  </si>
  <si>
    <t>Instigator</t>
  </si>
  <si>
    <t>I Love LSD</t>
  </si>
  <si>
    <t>Digital Messias</t>
  </si>
  <si>
    <t>Schranz U N Core</t>
  </si>
  <si>
    <t>Ganbante</t>
  </si>
  <si>
    <t>Kuusuo Misorogiwi</t>
  </si>
  <si>
    <t>The Power</t>
  </si>
  <si>
    <t>No More Faking</t>
  </si>
  <si>
    <t>Peter On Crack</t>
  </si>
  <si>
    <t>Speed Disco Vol. 1-5</t>
  </si>
  <si>
    <t>We Have To Know</t>
  </si>
  <si>
    <t>Witch Hunt</t>
  </si>
  <si>
    <t>Thinking Of You</t>
  </si>
  <si>
    <t>Ian's OP</t>
  </si>
  <si>
    <t>Pendulum Boss Rush</t>
  </si>
  <si>
    <t>Alien Interview</t>
  </si>
  <si>
    <t>On The Beach</t>
  </si>
  <si>
    <t>Mario-chi Survivor (Expert)</t>
  </si>
  <si>
    <t>ApolloN</t>
  </si>
  <si>
    <t>Pretty Green Onions</t>
  </si>
  <si>
    <t>Pants</t>
  </si>
  <si>
    <t>Elemental Creation</t>
  </si>
  <si>
    <t>L.L. Rearrange Version</t>
  </si>
  <si>
    <t>Lifeworld</t>
  </si>
  <si>
    <t>C204</t>
  </si>
  <si>
    <t>Last Chance</t>
  </si>
  <si>
    <t>Denjin K Megamix</t>
  </si>
  <si>
    <t>Beautiful Loli Thing</t>
  </si>
  <si>
    <t>Shanti (Angry Luna Mix)</t>
  </si>
  <si>
    <t>Dark Caves of LOLNO</t>
  </si>
  <si>
    <t>Aura</t>
  </si>
  <si>
    <t>Hoshi ga Matataku Konna Yoru Ni</t>
  </si>
  <si>
    <t>Lost Souls in Endless Time</t>
  </si>
  <si>
    <t>Kicker Instinct</t>
  </si>
  <si>
    <t>Mathsma Attack</t>
  </si>
  <si>
    <t>NFG Talents Mix 001</t>
  </si>
  <si>
    <t>Fuhrer of the Storm</t>
  </si>
  <si>
    <t>Ernst</t>
  </si>
  <si>
    <t>Among the Pines</t>
  </si>
  <si>
    <t>Distorted Story</t>
  </si>
  <si>
    <t>Facebreaker</t>
  </si>
  <si>
    <t>Humankind Stands Up</t>
  </si>
  <si>
    <t>Animegabattle</t>
  </si>
  <si>
    <t>Level Up!</t>
  </si>
  <si>
    <t>Kimochi-E-Koto Frenchcore Remix</t>
  </si>
  <si>
    <t>Artist</t>
  </si>
  <si>
    <t>Archi</t>
  </si>
  <si>
    <t>Zaia</t>
  </si>
  <si>
    <t>Fraxtil</t>
  </si>
  <si>
    <t>@@</t>
  </si>
  <si>
    <t>Aoreo</t>
  </si>
  <si>
    <t>Janus5k</t>
  </si>
  <si>
    <t>Contemporary Psychedelic (Expert)</t>
  </si>
  <si>
    <t>ITGAlex</t>
  </si>
  <si>
    <t>Arvin</t>
  </si>
  <si>
    <t>Archi &amp; Aoreo</t>
  </si>
  <si>
    <t>Ctalon</t>
  </si>
  <si>
    <t>Parrax</t>
  </si>
  <si>
    <t>@@ &amp; Zetorux</t>
  </si>
  <si>
    <t>Pack</t>
  </si>
  <si>
    <t>Cranked Pastry</t>
  </si>
  <si>
    <t>Sharpnelstreamz v2</t>
  </si>
  <si>
    <t>untitled stream pack</t>
  </si>
  <si>
    <t>Blue Army (Edit)</t>
  </si>
  <si>
    <t>Drrrrrrr! (Expert)</t>
  </si>
  <si>
    <t>Cirque du Lykan</t>
  </si>
  <si>
    <t>Disbalance 3</t>
  </si>
  <si>
    <t>Jimmy Jawns 2</t>
  </si>
  <si>
    <t>Cirque du Zonda</t>
  </si>
  <si>
    <t>Fast Track to Brutetown</t>
  </si>
  <si>
    <t>ECS2</t>
  </si>
  <si>
    <t>Pendulum Act III</t>
  </si>
  <si>
    <t>You're Streaming Forever</t>
  </si>
  <si>
    <t>Sharpnelstreamz v3</t>
  </si>
  <si>
    <t>Dragonforce SSJ2</t>
  </si>
  <si>
    <t>Oh Henry! Mad Stamina</t>
  </si>
  <si>
    <t>Magic Cycles (Expert)</t>
  </si>
  <si>
    <t>Helblinde 2016</t>
  </si>
  <si>
    <t>Jimmy Jawns</t>
  </si>
  <si>
    <t>Rebuild of Sharpnel</t>
  </si>
  <si>
    <t>Masochisma Mark 1</t>
  </si>
  <si>
    <t>The Apocalypse Sampler</t>
  </si>
  <si>
    <t>Brule's Brute Breats</t>
  </si>
  <si>
    <t>Sweet Arrows And Hella Steps Vol. 3</t>
  </si>
  <si>
    <t>???</t>
  </si>
  <si>
    <t>Bearpocalypse 3</t>
  </si>
  <si>
    <t>Tachyon Epsilon</t>
  </si>
  <si>
    <t>Cranked Party</t>
  </si>
  <si>
    <t>Pendulum Act I</t>
  </si>
  <si>
    <t>Pendulum Act II</t>
  </si>
  <si>
    <t>Mozee Max Metals</t>
  </si>
  <si>
    <t>Song</t>
  </si>
  <si>
    <t>Calling SGNSN</t>
  </si>
  <si>
    <t>Freedom Dive</t>
  </si>
  <si>
    <t>% Stream</t>
  </si>
  <si>
    <t>Points</t>
  </si>
  <si>
    <t>BPM %</t>
  </si>
  <si>
    <t>Pack Source</t>
  </si>
  <si>
    <t>Count</t>
  </si>
  <si>
    <t>Sharpnelstreamz V2</t>
  </si>
  <si>
    <t>Sharpnelstreamz V3</t>
  </si>
  <si>
    <t>Step Artist</t>
  </si>
  <si>
    <t>TYLR</t>
  </si>
  <si>
    <t>Zetorux</t>
  </si>
  <si>
    <t>Nappo</t>
  </si>
  <si>
    <t>Cosmic Pope</t>
  </si>
  <si>
    <t>Valkyrion</t>
  </si>
  <si>
    <t>Zeph</t>
  </si>
  <si>
    <t>Valkyrion &amp; Nappo &amp; TYLR</t>
  </si>
  <si>
    <t>TYLR &amp; Cosmic Pope</t>
  </si>
  <si>
    <t>TYLR &amp; Aoreo</t>
  </si>
  <si>
    <t>Loak</t>
  </si>
  <si>
    <t>ITGAlex &amp; Loak</t>
  </si>
  <si>
    <t>Dando</t>
  </si>
  <si>
    <t>Dando &amp; Nappo</t>
  </si>
  <si>
    <t>ID</t>
  </si>
  <si>
    <t>Upper Division Songlist</t>
  </si>
  <si>
    <t>bpm%st</t>
  </si>
  <si>
    <t>pps</t>
  </si>
  <si>
    <t>Stream %</t>
  </si>
  <si>
    <t>Difficulty</t>
  </si>
  <si>
    <t>Member (optional)</t>
  </si>
  <si>
    <t>Total Points</t>
  </si>
  <si>
    <t>bpm*length</t>
  </si>
  <si>
    <t>Total Song Time (min.)</t>
  </si>
  <si>
    <t>Average Set BPM</t>
  </si>
  <si>
    <t>Total Songs</t>
  </si>
  <si>
    <t>Average Difficulty</t>
  </si>
  <si>
    <t>Average Song Length</t>
  </si>
  <si>
    <t>Total Steps</t>
  </si>
  <si>
    <t>Average Steps</t>
  </si>
  <si>
    <t>Average Stream %</t>
  </si>
  <si>
    <t>Member A:</t>
  </si>
  <si>
    <t>Member B:</t>
  </si>
  <si>
    <t>Member C:</t>
  </si>
  <si>
    <t>Enter in member names exactly as you have typed them on the far left.</t>
  </si>
  <si>
    <t>OVERALL</t>
  </si>
  <si>
    <t>Enter member name / ID of song passed.</t>
  </si>
  <si>
    <t>TEAM ROSTER</t>
  </si>
  <si>
    <t>DO NOT ENTER/ALTER DATA BELOW.  This is automatically filled by entering the ID of the song found on the Songlist tab.</t>
  </si>
  <si>
    <t>Prolix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</si>
</sst>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center"/>
    </xf>
    <xf numFmtId="0" fontId="10" fillId="6" borderId="5" xfId="10"/>
    <xf numFmtId="0" fontId="13" fillId="7" borderId="7" xfId="13" applyAlignment="1">
      <alignment horizontal="right"/>
    </xf>
    <xf numFmtId="2" fontId="11" fillId="6" borderId="4" xfId="11" applyNumberFormat="1"/>
    <xf numFmtId="0" fontId="10" fillId="6" borderId="5" xfId="10" applyAlignment="1">
      <alignment horizontal="center"/>
    </xf>
    <xf numFmtId="0" fontId="11" fillId="6" borderId="4" xfId="11"/>
    <xf numFmtId="0" fontId="13" fillId="13" borderId="12" xfId="22" applyFont="1" applyBorder="1" applyAlignment="1">
      <alignment horizontal="center"/>
    </xf>
    <xf numFmtId="0" fontId="1" fillId="23" borderId="0" xfId="32" applyAlignment="1">
      <alignment horizontal="center"/>
    </xf>
    <xf numFmtId="0" fontId="0" fillId="33" borderId="0" xfId="0" applyFill="1"/>
    <xf numFmtId="0" fontId="10" fillId="6" borderId="10" xfId="10" applyBorder="1" applyAlignment="1">
      <alignment horizontal="center"/>
    </xf>
    <xf numFmtId="0" fontId="0" fillId="33" borderId="0" xfId="0" applyFill="1" applyAlignment="1">
      <alignment horizontal="center"/>
    </xf>
    <xf numFmtId="0" fontId="16" fillId="23" borderId="0" xfId="32" applyFont="1" applyAlignment="1">
      <alignment horizontal="center"/>
    </xf>
    <xf numFmtId="0" fontId="10" fillId="6" borderId="10" xfId="10" applyBorder="1"/>
    <xf numFmtId="0" fontId="13" fillId="13" borderId="11" xfId="22" applyFont="1" applyBorder="1" applyAlignment="1">
      <alignment horizontal="center"/>
    </xf>
    <xf numFmtId="0" fontId="13" fillId="13" borderId="13" xfId="22" applyFont="1" applyBorder="1" applyAlignment="1">
      <alignment horizontal="center"/>
    </xf>
    <xf numFmtId="164" fontId="11" fillId="6" borderId="4" xfId="11" applyNumberFormat="1"/>
    <xf numFmtId="0" fontId="10" fillId="6" borderId="10" xfId="10" applyBorder="1" applyAlignment="1"/>
    <xf numFmtId="0" fontId="10" fillId="6" borderId="5" xfId="10" applyAlignment="1"/>
    <xf numFmtId="0" fontId="0" fillId="0" borderId="0" xfId="0"/>
    <xf numFmtId="0" fontId="0" fillId="0" borderId="0" xfId="0"/>
    <xf numFmtId="0" fontId="0" fillId="0" borderId="0" xfId="0"/>
    <xf numFmtId="0" fontId="10" fillId="34" borderId="10" xfId="10" applyFill="1" applyBorder="1"/>
    <xf numFmtId="0" fontId="10" fillId="34" borderId="5" xfId="10" applyFill="1"/>
    <xf numFmtId="0" fontId="10" fillId="0" borderId="5" xfId="10" applyFill="1"/>
    <xf numFmtId="0" fontId="10" fillId="35" borderId="5" xfId="10" applyFill="1"/>
    <xf numFmtId="0" fontId="13" fillId="13" borderId="13" xfId="22" applyFont="1" applyBorder="1" applyAlignment="1"/>
    <xf numFmtId="0" fontId="0" fillId="0" borderId="0" xfId="0" applyAlignment="1"/>
    <xf numFmtId="0" fontId="10" fillId="35" borderId="10" xfId="10" applyFill="1" applyBorder="1"/>
    <xf numFmtId="0" fontId="10" fillId="36" borderId="5" xfId="10" applyFill="1"/>
    <xf numFmtId="0" fontId="16" fillId="34" borderId="5" xfId="10" applyFont="1" applyFill="1"/>
    <xf numFmtId="0" fontId="16" fillId="34" borderId="10" xfId="10" applyFont="1" applyFill="1" applyBorder="1"/>
    <xf numFmtId="0" fontId="13" fillId="13" borderId="12" xfId="22" applyFont="1" applyBorder="1" applyAlignment="1"/>
    <xf numFmtId="0" fontId="10" fillId="6" borderId="5" xfId="10" quotePrefix="1" applyAlignment="1">
      <alignment horizontal="center"/>
    </xf>
    <xf numFmtId="2" fontId="0" fillId="0" borderId="0" xfId="0" applyNumberFormat="1"/>
    <xf numFmtId="0" fontId="10" fillId="6" borderId="10" xfId="10" quotePrefix="1" applyBorder="1" applyAlignment="1">
      <alignment horizontal="center"/>
    </xf>
    <xf numFmtId="0" fontId="16" fillId="23" borderId="14" xfId="32" applyFont="1" applyBorder="1" applyAlignment="1">
      <alignment horizontal="center"/>
    </xf>
    <xf numFmtId="10" fontId="13" fillId="13" borderId="12" xfId="42" applyNumberFormat="1" applyFont="1" applyFill="1" applyBorder="1" applyAlignment="1">
      <alignment horizontal="center"/>
    </xf>
    <xf numFmtId="10" fontId="10" fillId="6" borderId="10" xfId="42" applyNumberFormat="1" applyFont="1" applyFill="1" applyBorder="1" applyAlignment="1">
      <alignment horizontal="center"/>
    </xf>
    <xf numFmtId="10" fontId="10" fillId="6" borderId="5" xfId="42" applyNumberFormat="1" applyFont="1" applyFill="1" applyBorder="1" applyAlignment="1">
      <alignment horizontal="center"/>
    </xf>
    <xf numFmtId="10" fontId="0" fillId="0" borderId="0" xfId="42" applyNumberFormat="1" applyFont="1" applyAlignment="1">
      <alignment horizontal="center"/>
    </xf>
    <xf numFmtId="2" fontId="10" fillId="6" borderId="10" xfId="10" applyNumberFormat="1" applyBorder="1" applyAlignment="1"/>
    <xf numFmtId="1" fontId="10" fillId="6" borderId="10" xfId="10" applyNumberFormat="1" applyBorder="1" applyAlignment="1"/>
    <xf numFmtId="10" fontId="0" fillId="0" borderId="0" xfId="0" applyNumberFormat="1"/>
    <xf numFmtId="0" fontId="10" fillId="40" borderId="5" xfId="10" applyFill="1" applyAlignment="1">
      <alignment horizontal="center"/>
    </xf>
    <xf numFmtId="1" fontId="13" fillId="13" borderId="13" xfId="22" applyNumberFormat="1" applyFont="1" applyBorder="1" applyAlignment="1"/>
    <xf numFmtId="1" fontId="0" fillId="0" borderId="0" xfId="0" applyNumberFormat="1"/>
    <xf numFmtId="0" fontId="18" fillId="0" borderId="18" xfId="0" applyFont="1" applyBorder="1" applyAlignment="1">
      <alignment horizontal="center"/>
    </xf>
    <xf numFmtId="0" fontId="0" fillId="0" borderId="19" xfId="0" applyFont="1" applyBorder="1"/>
    <xf numFmtId="0" fontId="18" fillId="0" borderId="20" xfId="0" applyFont="1" applyBorder="1" applyAlignment="1">
      <alignment horizontal="center"/>
    </xf>
    <xf numFmtId="0" fontId="18" fillId="0" borderId="19" xfId="0" applyFont="1" applyBorder="1"/>
    <xf numFmtId="0" fontId="0" fillId="0" borderId="21" xfId="0" applyFont="1" applyBorder="1"/>
    <xf numFmtId="0" fontId="18" fillId="0" borderId="22" xfId="0" applyFont="1" applyBorder="1" applyAlignment="1">
      <alignment horizontal="center"/>
    </xf>
    <xf numFmtId="0" fontId="18" fillId="0" borderId="21" xfId="0" applyFont="1" applyBorder="1"/>
    <xf numFmtId="0" fontId="18" fillId="0" borderId="24" xfId="0" applyFont="1" applyBorder="1" applyAlignment="1">
      <alignment horizontal="center"/>
    </xf>
    <xf numFmtId="0" fontId="13" fillId="42" borderId="15" xfId="0" applyFont="1" applyFill="1" applyBorder="1"/>
    <xf numFmtId="0" fontId="13" fillId="42" borderId="16" xfId="0" applyFont="1" applyFill="1" applyBorder="1" applyAlignment="1">
      <alignment horizontal="center"/>
    </xf>
    <xf numFmtId="0" fontId="0" fillId="0" borderId="17" xfId="0" quotePrefix="1" applyFont="1" applyBorder="1"/>
    <xf numFmtId="0" fontId="0" fillId="0" borderId="25" xfId="0" applyFont="1" applyBorder="1"/>
    <xf numFmtId="0" fontId="18" fillId="0" borderId="26" xfId="0" applyFont="1" applyBorder="1" applyAlignment="1">
      <alignment horizontal="center"/>
    </xf>
    <xf numFmtId="0" fontId="13" fillId="41" borderId="27" xfId="0" applyFont="1" applyFill="1" applyBorder="1"/>
    <xf numFmtId="0" fontId="13" fillId="41" borderId="13" xfId="0" applyFont="1" applyFill="1" applyBorder="1"/>
    <xf numFmtId="0" fontId="0" fillId="0" borderId="23" xfId="0" applyFont="1" applyBorder="1"/>
    <xf numFmtId="0" fontId="10" fillId="6" borderId="5" xfId="10" applyBorder="1" applyAlignment="1">
      <alignment horizontal="center"/>
    </xf>
    <xf numFmtId="0" fontId="10" fillId="6" borderId="5" xfId="10" applyBorder="1"/>
    <xf numFmtId="0" fontId="10" fillId="6" borderId="5" xfId="10" applyBorder="1" applyAlignment="1"/>
    <xf numFmtId="1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13" fillId="51" borderId="14" xfId="0" applyFont="1" applyFill="1" applyBorder="1" applyAlignment="1">
      <alignment horizontal="center"/>
    </xf>
    <xf numFmtId="0" fontId="13" fillId="42" borderId="14" xfId="0" applyFont="1" applyFill="1" applyBorder="1" applyAlignment="1">
      <alignment horizontal="center"/>
    </xf>
    <xf numFmtId="10" fontId="13" fillId="42" borderId="14" xfId="0" applyNumberFormat="1" applyFont="1" applyFill="1" applyBorder="1" applyAlignment="1">
      <alignment horizontal="center"/>
    </xf>
    <xf numFmtId="1" fontId="13" fillId="42" borderId="14" xfId="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48" borderId="29" xfId="0" applyFill="1" applyBorder="1" applyAlignment="1">
      <alignment horizontal="center"/>
    </xf>
    <xf numFmtId="0" fontId="0" fillId="47" borderId="28" xfId="0" applyFill="1" applyBorder="1" applyAlignment="1">
      <alignment horizontal="center"/>
    </xf>
    <xf numFmtId="0" fontId="0" fillId="48" borderId="28" xfId="0" applyFill="1" applyBorder="1" applyAlignment="1">
      <alignment horizontal="center"/>
    </xf>
    <xf numFmtId="10" fontId="0" fillId="47" borderId="28" xfId="0" applyNumberFormat="1" applyFill="1" applyBorder="1" applyAlignment="1">
      <alignment horizontal="center"/>
    </xf>
    <xf numFmtId="10" fontId="0" fillId="48" borderId="28" xfId="0" applyNumberFormat="1" applyFill="1" applyBorder="1" applyAlignment="1">
      <alignment horizontal="center"/>
    </xf>
    <xf numFmtId="0" fontId="13" fillId="42" borderId="30" xfId="0" applyFont="1" applyFill="1" applyBorder="1" applyAlignment="1">
      <alignment horizontal="right"/>
    </xf>
    <xf numFmtId="1" fontId="16" fillId="46" borderId="3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right"/>
    </xf>
    <xf numFmtId="1" fontId="13" fillId="33" borderId="0" xfId="0" applyNumberFormat="1" applyFont="1" applyFill="1" applyAlignment="1">
      <alignment horizontal="right"/>
    </xf>
    <xf numFmtId="2" fontId="17" fillId="37" borderId="0" xfId="0" applyNumberFormat="1" applyFont="1" applyFill="1" applyAlignment="1">
      <alignment horizontal="right"/>
    </xf>
    <xf numFmtId="2" fontId="17" fillId="38" borderId="0" xfId="0" applyNumberFormat="1" applyFont="1" applyFill="1" applyAlignment="1">
      <alignment horizontal="right"/>
    </xf>
    <xf numFmtId="2" fontId="17" fillId="53" borderId="0" xfId="0" applyNumberFormat="1" applyFont="1" applyFill="1" applyAlignment="1">
      <alignment horizontal="right"/>
    </xf>
    <xf numFmtId="1" fontId="17" fillId="52" borderId="0" xfId="0" applyNumberFormat="1" applyFont="1" applyFill="1" applyAlignment="1">
      <alignment horizontal="right"/>
    </xf>
    <xf numFmtId="2" fontId="17" fillId="54" borderId="0" xfId="0" applyNumberFormat="1" applyFont="1" applyFill="1" applyAlignment="1">
      <alignment horizontal="right"/>
    </xf>
    <xf numFmtId="1" fontId="17" fillId="43" borderId="0" xfId="0" applyNumberFormat="1" applyFont="1" applyFill="1" applyAlignment="1">
      <alignment horizontal="right"/>
    </xf>
    <xf numFmtId="1" fontId="17" fillId="44" borderId="0" xfId="0" applyNumberFormat="1" applyFont="1" applyFill="1" applyAlignment="1">
      <alignment horizontal="right"/>
    </xf>
    <xf numFmtId="10" fontId="17" fillId="44" borderId="0" xfId="42" applyNumberFormat="1" applyFont="1" applyFill="1" applyAlignment="1">
      <alignment horizontal="right"/>
    </xf>
    <xf numFmtId="0" fontId="13" fillId="45" borderId="0" xfId="0" applyFont="1" applyFill="1" applyAlignment="1">
      <alignment horizontal="center"/>
    </xf>
    <xf numFmtId="0" fontId="20" fillId="39" borderId="0" xfId="0" applyFont="1" applyFill="1" applyAlignment="1">
      <alignment horizontal="center"/>
    </xf>
    <xf numFmtId="1" fontId="19" fillId="47" borderId="0" xfId="0" applyNumberFormat="1" applyFont="1" applyFill="1" applyAlignment="1">
      <alignment horizontal="right"/>
    </xf>
    <xf numFmtId="1" fontId="19" fillId="52" borderId="0" xfId="0" applyNumberFormat="1" applyFont="1" applyFill="1" applyAlignment="1">
      <alignment horizontal="right"/>
    </xf>
    <xf numFmtId="1" fontId="19" fillId="48" borderId="0" xfId="0" applyNumberFormat="1" applyFont="1" applyFill="1" applyAlignment="1">
      <alignment horizontal="right"/>
    </xf>
    <xf numFmtId="0" fontId="13" fillId="50" borderId="0" xfId="0" applyFont="1" applyFill="1" applyBorder="1" applyAlignment="1">
      <alignment horizontal="center"/>
    </xf>
    <xf numFmtId="0" fontId="13" fillId="49" borderId="0" xfId="0" applyFont="1" applyFill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C29" sqref="C29"/>
    </sheetView>
  </sheetViews>
  <sheetFormatPr defaultRowHeight="12.75" x14ac:dyDescent="0.2"/>
  <cols>
    <col min="1" max="1" width="29.5703125" style="1" customWidth="1"/>
    <col min="2" max="2" width="8.140625" style="1" customWidth="1"/>
    <col min="3" max="3" width="49.42578125" style="1" customWidth="1"/>
    <col min="4" max="4" width="9.140625" style="1"/>
    <col min="5" max="5" width="6.42578125" style="1" customWidth="1"/>
    <col min="6" max="6" width="9.140625" style="1"/>
    <col min="7" max="7" width="11.42578125" style="1" hidden="1" customWidth="1"/>
    <col min="8" max="8" width="9.140625" style="1"/>
    <col min="9" max="10" width="9.140625" style="67"/>
    <col min="11" max="11" width="9.140625" style="66"/>
    <col min="12" max="12" width="1.28515625" style="21" customWidth="1"/>
    <col min="13" max="13" width="31.42578125" style="21" customWidth="1"/>
    <col min="14" max="14" width="17.28515625" style="80" customWidth="1"/>
    <col min="15" max="15" width="27.85546875" style="21" customWidth="1"/>
    <col min="16" max="16384" width="9.140625" style="21"/>
  </cols>
  <sheetData>
    <row r="1" spans="1:15" x14ac:dyDescent="0.2">
      <c r="A1" s="90" t="s">
        <v>319</v>
      </c>
      <c r="B1" s="90"/>
      <c r="C1" s="91" t="s">
        <v>321</v>
      </c>
      <c r="D1" s="91"/>
      <c r="E1" s="91"/>
      <c r="F1" s="91"/>
      <c r="G1" s="91"/>
      <c r="H1" s="91"/>
      <c r="I1" s="91"/>
      <c r="J1" s="91"/>
      <c r="K1" s="91"/>
    </row>
    <row r="2" spans="1:15" ht="13.5" thickBot="1" x14ac:dyDescent="0.25">
      <c r="A2" s="68" t="s">
        <v>303</v>
      </c>
      <c r="B2" s="68" t="s">
        <v>297</v>
      </c>
      <c r="C2" s="69" t="s">
        <v>273</v>
      </c>
      <c r="D2" s="69" t="s">
        <v>302</v>
      </c>
      <c r="E2" s="69" t="s">
        <v>3</v>
      </c>
      <c r="F2" s="69" t="s">
        <v>19</v>
      </c>
      <c r="G2" s="69" t="s">
        <v>305</v>
      </c>
      <c r="H2" s="69" t="s">
        <v>20</v>
      </c>
      <c r="I2" s="70" t="s">
        <v>301</v>
      </c>
      <c r="J2" s="70" t="s">
        <v>278</v>
      </c>
      <c r="K2" s="71" t="s">
        <v>277</v>
      </c>
      <c r="M2" s="95" t="s">
        <v>318</v>
      </c>
      <c r="N2" s="95"/>
    </row>
    <row r="3" spans="1:15" ht="13.5" thickBot="1" x14ac:dyDescent="0.25">
      <c r="A3" s="72"/>
      <c r="B3" s="72"/>
      <c r="C3" s="73" t="str">
        <f>IFERROR(VLOOKUP(B3,'Upper Songlist'!$A:$K,5, FALSE),"")</f>
        <v/>
      </c>
      <c r="D3" s="74" t="str">
        <f>IFERROR(VLOOKUP(B3,'Upper Songlist'!$A:$K,4, FALSE),"")</f>
        <v/>
      </c>
      <c r="E3" s="75" t="str">
        <f>IFERROR(VLOOKUP(B3,'Upper Songlist'!$A:$K,6,FALSE),"")</f>
        <v/>
      </c>
      <c r="F3" s="74" t="str">
        <f>IFERROR(VLOOKUP(B3,'Upper Songlist'!$A:$K,7, FALSE),"")</f>
        <v/>
      </c>
      <c r="G3" s="74" t="str">
        <f>IFERROR(E3*F3,"")</f>
        <v/>
      </c>
      <c r="H3" s="75" t="str">
        <f>IFERROR(VLOOKUP(B3,'Upper Songlist'!$A:$K,8, FALSE),"")</f>
        <v/>
      </c>
      <c r="I3" s="76" t="str">
        <f>IFERROR(VLOOKUP(B3,'Upper Songlist'!$A:$K,9,FALSE),"")</f>
        <v/>
      </c>
      <c r="J3" s="77" t="str">
        <f>IFERROR(VLOOKUP(B3,'Upper Songlist'!$A:$K,10,FALSE),"")</f>
        <v/>
      </c>
      <c r="K3" s="79" t="str">
        <f>IFERROR(VLOOKUP(B3,'Upper Songlist'!$A:$K,11,FALSE),"")</f>
        <v/>
      </c>
      <c r="M3" s="78" t="s">
        <v>304</v>
      </c>
      <c r="N3" s="81">
        <f>IFERROR(SUM(K:K),"")</f>
        <v>0</v>
      </c>
    </row>
    <row r="4" spans="1:15" ht="14.25" thickTop="1" thickBot="1" x14ac:dyDescent="0.25">
      <c r="A4" s="72"/>
      <c r="B4" s="72"/>
      <c r="C4" s="73" t="str">
        <f>IFERROR(VLOOKUP(B4,'Upper Songlist'!$A:$K,5, FALSE),"")</f>
        <v/>
      </c>
      <c r="D4" s="74" t="str">
        <f>IFERROR(VLOOKUP(B4,'Upper Songlist'!$A:$K,4, FALSE),"")</f>
        <v/>
      </c>
      <c r="E4" s="75" t="str">
        <f>IFERROR(VLOOKUP(B4,'Upper Songlist'!$A:$K,6,FALSE),"")</f>
        <v/>
      </c>
      <c r="F4" s="74" t="str">
        <f>IFERROR(VLOOKUP(B4,'Upper Songlist'!$A:$K,7, FALSE),"")</f>
        <v/>
      </c>
      <c r="G4" s="74" t="str">
        <f t="shared" ref="G4:G67" si="0">IFERROR(E4*F4,"")</f>
        <v/>
      </c>
      <c r="H4" s="75" t="str">
        <f>IFERROR(VLOOKUP(B4,'Upper Songlist'!$A:$K,8, FALSE),"")</f>
        <v/>
      </c>
      <c r="I4" s="76" t="str">
        <f>IFERROR(VLOOKUP(B4,'Upper Songlist'!$A:$K,9,FALSE),"")</f>
        <v/>
      </c>
      <c r="J4" s="77" t="str">
        <f>IFERROR(VLOOKUP(B4,'Upper Songlist'!$A:$K,10,FALSE),"")</f>
        <v/>
      </c>
      <c r="K4" s="79" t="str">
        <f>IFERROR(VLOOKUP(B4,'Upper Songlist'!$A:$K,11,FALSE),"")</f>
        <v/>
      </c>
      <c r="M4" s="78" t="s">
        <v>308</v>
      </c>
      <c r="N4" s="85">
        <f>IFERROR(COUNT(B:B),"")</f>
        <v>0</v>
      </c>
    </row>
    <row r="5" spans="1:15" ht="14.25" thickTop="1" thickBot="1" x14ac:dyDescent="0.25">
      <c r="A5" s="72"/>
      <c r="B5" s="72"/>
      <c r="C5" s="73" t="str">
        <f>IFERROR(VLOOKUP(B5,'Upper Songlist'!$A:$K,5, FALSE),"")</f>
        <v/>
      </c>
      <c r="D5" s="74" t="str">
        <f>IFERROR(VLOOKUP(B5,'Upper Songlist'!$A:$K,4, FALSE),"")</f>
        <v/>
      </c>
      <c r="E5" s="75" t="str">
        <f>IFERROR(VLOOKUP(B5,'Upper Songlist'!$A:$K,6,FALSE),"")</f>
        <v/>
      </c>
      <c r="F5" s="74" t="str">
        <f>IFERROR(VLOOKUP(B5,'Upper Songlist'!$A:$K,7, FALSE),"")</f>
        <v/>
      </c>
      <c r="G5" s="74" t="str">
        <f t="shared" si="0"/>
        <v/>
      </c>
      <c r="H5" s="75" t="str">
        <f>IFERROR(VLOOKUP(B5,'Upper Songlist'!$A:$K,8, FALSE),"")</f>
        <v/>
      </c>
      <c r="I5" s="76" t="str">
        <f>IFERROR(VLOOKUP(B5,'Upper Songlist'!$A:$K,9,FALSE),"")</f>
        <v/>
      </c>
      <c r="J5" s="77" t="str">
        <f>IFERROR(VLOOKUP(B5,'Upper Songlist'!$A:$K,10,FALSE),"")</f>
        <v/>
      </c>
      <c r="K5" s="79" t="str">
        <f>IFERROR(VLOOKUP(B5,'Upper Songlist'!$A:$K,11,FALSE),"")</f>
        <v/>
      </c>
      <c r="M5" s="78" t="s">
        <v>309</v>
      </c>
      <c r="N5" s="84" t="str">
        <f>IFERROR(AVERAGE(D:D),"")</f>
        <v/>
      </c>
    </row>
    <row r="6" spans="1:15" ht="14.25" thickTop="1" thickBot="1" x14ac:dyDescent="0.25">
      <c r="A6" s="72"/>
      <c r="B6" s="72"/>
      <c r="C6" s="73" t="str">
        <f>IFERROR(VLOOKUP(B6,'Upper Songlist'!$A:$K,5, FALSE),"")</f>
        <v/>
      </c>
      <c r="D6" s="74" t="str">
        <f>IFERROR(VLOOKUP(B6,'Upper Songlist'!$A:$K,4, FALSE),"")</f>
        <v/>
      </c>
      <c r="E6" s="75" t="str">
        <f>IFERROR(VLOOKUP(B6,'Upper Songlist'!$A:$K,6,FALSE),"")</f>
        <v/>
      </c>
      <c r="F6" s="74" t="str">
        <f>IFERROR(VLOOKUP(B6,'Upper Songlist'!$A:$K,7, FALSE),"")</f>
        <v/>
      </c>
      <c r="G6" s="74" t="str">
        <f t="shared" si="0"/>
        <v/>
      </c>
      <c r="H6" s="75" t="str">
        <f>IFERROR(VLOOKUP(B6,'Upper Songlist'!$A:$K,8, FALSE),"")</f>
        <v/>
      </c>
      <c r="I6" s="76" t="str">
        <f>IFERROR(VLOOKUP(B6,'Upper Songlist'!$A:$K,9,FALSE),"")</f>
        <v/>
      </c>
      <c r="J6" s="77" t="str">
        <f>IFERROR(VLOOKUP(B6,'Upper Songlist'!$A:$K,10,FALSE),"")</f>
        <v/>
      </c>
      <c r="K6" s="79" t="str">
        <f>IFERROR(VLOOKUP(B6,'Upper Songlist'!$A:$K,11,FALSE),"")</f>
        <v/>
      </c>
      <c r="M6" s="78" t="s">
        <v>307</v>
      </c>
      <c r="N6" s="86" t="str">
        <f>IFERROR(SUM(G:G)/N7,"")</f>
        <v/>
      </c>
    </row>
    <row r="7" spans="1:15" ht="14.25" thickTop="1" thickBot="1" x14ac:dyDescent="0.25">
      <c r="A7" s="72"/>
      <c r="B7" s="72"/>
      <c r="C7" s="73" t="str">
        <f>IFERROR(VLOOKUP(B7,'Upper Songlist'!$A:$K,5, FALSE),"")</f>
        <v/>
      </c>
      <c r="D7" s="74" t="str">
        <f>IFERROR(VLOOKUP(B7,'Upper Songlist'!$A:$K,4, FALSE),"")</f>
        <v/>
      </c>
      <c r="E7" s="75" t="str">
        <f>IFERROR(VLOOKUP(B7,'Upper Songlist'!$A:$K,6,FALSE),"")</f>
        <v/>
      </c>
      <c r="F7" s="74" t="str">
        <f>IFERROR(VLOOKUP(B7,'Upper Songlist'!$A:$K,7, FALSE),"")</f>
        <v/>
      </c>
      <c r="G7" s="74" t="str">
        <f t="shared" si="0"/>
        <v/>
      </c>
      <c r="H7" s="75" t="str">
        <f>IFERROR(VLOOKUP(B7,'Upper Songlist'!$A:$K,8, FALSE),"")</f>
        <v/>
      </c>
      <c r="I7" s="76" t="str">
        <f>IFERROR(VLOOKUP(B7,'Upper Songlist'!$A:$K,9,FALSE),"")</f>
        <v/>
      </c>
      <c r="J7" s="77" t="str">
        <f>IFERROR(VLOOKUP(B7,'Upper Songlist'!$A:$K,10,FALSE),"")</f>
        <v/>
      </c>
      <c r="K7" s="79" t="str">
        <f>IFERROR(VLOOKUP(B7,'Upper Songlist'!$A:$K,11,FALSE),"")</f>
        <v/>
      </c>
      <c r="M7" s="78" t="s">
        <v>306</v>
      </c>
      <c r="N7" s="82">
        <f>IFERROR(SUM(F:F),"")</f>
        <v>0</v>
      </c>
    </row>
    <row r="8" spans="1:15" ht="14.25" thickTop="1" thickBot="1" x14ac:dyDescent="0.25">
      <c r="A8" s="72"/>
      <c r="B8" s="72"/>
      <c r="C8" s="73" t="str">
        <f>IFERROR(VLOOKUP(B8,'Upper Songlist'!$A:$K,5, FALSE),"")</f>
        <v/>
      </c>
      <c r="D8" s="74" t="str">
        <f>IFERROR(VLOOKUP(B8,'Upper Songlist'!$A:$K,4, FALSE),"")</f>
        <v/>
      </c>
      <c r="E8" s="75" t="str">
        <f>IFERROR(VLOOKUP(B8,'Upper Songlist'!$A:$K,6,FALSE),"")</f>
        <v/>
      </c>
      <c r="F8" s="74" t="str">
        <f>IFERROR(VLOOKUP(B8,'Upper Songlist'!$A:$K,7, FALSE),"")</f>
        <v/>
      </c>
      <c r="G8" s="74" t="str">
        <f t="shared" si="0"/>
        <v/>
      </c>
      <c r="H8" s="75" t="str">
        <f>IFERROR(VLOOKUP(B8,'Upper Songlist'!$A:$K,8, FALSE),"")</f>
        <v/>
      </c>
      <c r="I8" s="76" t="str">
        <f>IFERROR(VLOOKUP(B8,'Upper Songlist'!$A:$K,9,FALSE),"")</f>
        <v/>
      </c>
      <c r="J8" s="77" t="str">
        <f>IFERROR(VLOOKUP(B8,'Upper Songlist'!$A:$K,10,FALSE),"")</f>
        <v/>
      </c>
      <c r="K8" s="79" t="str">
        <f>IFERROR(VLOOKUP(B8,'Upper Songlist'!$A:$K,11,FALSE),"")</f>
        <v/>
      </c>
      <c r="M8" s="78" t="s">
        <v>310</v>
      </c>
      <c r="N8" s="83" t="str">
        <f>IFERROR(AVERAGE(F:F),"")</f>
        <v/>
      </c>
    </row>
    <row r="9" spans="1:15" ht="14.25" thickTop="1" thickBot="1" x14ac:dyDescent="0.25">
      <c r="A9" s="72"/>
      <c r="B9" s="72"/>
      <c r="C9" s="73" t="str">
        <f>IFERROR(VLOOKUP(B9,'Upper Songlist'!$A:$K,5, FALSE),"")</f>
        <v/>
      </c>
      <c r="D9" s="74" t="str">
        <f>IFERROR(VLOOKUP(B9,'Upper Songlist'!$A:$K,4, FALSE),"")</f>
        <v/>
      </c>
      <c r="E9" s="75" t="str">
        <f>IFERROR(VLOOKUP(B9,'Upper Songlist'!$A:$K,6,FALSE),"")</f>
        <v/>
      </c>
      <c r="F9" s="74" t="str">
        <f>IFERROR(VLOOKUP(B9,'Upper Songlist'!$A:$K,7, FALSE),"")</f>
        <v/>
      </c>
      <c r="G9" s="74" t="str">
        <f t="shared" si="0"/>
        <v/>
      </c>
      <c r="H9" s="75" t="str">
        <f>IFERROR(VLOOKUP(B9,'Upper Songlist'!$A:$K,8, FALSE),"")</f>
        <v/>
      </c>
      <c r="I9" s="76" t="str">
        <f>IFERROR(VLOOKUP(B9,'Upper Songlist'!$A:$K,9,FALSE),"")</f>
        <v/>
      </c>
      <c r="J9" s="77" t="str">
        <f>IFERROR(VLOOKUP(B9,'Upper Songlist'!$A:$K,10,FALSE),"")</f>
        <v/>
      </c>
      <c r="K9" s="79" t="str">
        <f>IFERROR(VLOOKUP(B9,'Upper Songlist'!$A:$K,11,FALSE),"")</f>
        <v/>
      </c>
      <c r="M9" s="78" t="s">
        <v>311</v>
      </c>
      <c r="N9" s="87">
        <f>IFERROR(SUM(H:H),"")</f>
        <v>0</v>
      </c>
    </row>
    <row r="10" spans="1:15" ht="14.25" thickTop="1" thickBot="1" x14ac:dyDescent="0.25">
      <c r="A10" s="72"/>
      <c r="B10" s="72"/>
      <c r="C10" s="73" t="str">
        <f>IFERROR(VLOOKUP(B10,'Upper Songlist'!$A:$K,5, FALSE),"")</f>
        <v/>
      </c>
      <c r="D10" s="74" t="str">
        <f>IFERROR(VLOOKUP(B10,'Upper Songlist'!$A:$K,4, FALSE),"")</f>
        <v/>
      </c>
      <c r="E10" s="75" t="str">
        <f>IFERROR(VLOOKUP(B10,'Upper Songlist'!$A:$K,6,FALSE),"")</f>
        <v/>
      </c>
      <c r="F10" s="74" t="str">
        <f>IFERROR(VLOOKUP(B10,'Upper Songlist'!$A:$K,7, FALSE),"")</f>
        <v/>
      </c>
      <c r="G10" s="74" t="str">
        <f t="shared" si="0"/>
        <v/>
      </c>
      <c r="H10" s="75" t="str">
        <f>IFERROR(VLOOKUP(B10,'Upper Songlist'!$A:$K,8, FALSE),"")</f>
        <v/>
      </c>
      <c r="I10" s="76" t="str">
        <f>IFERROR(VLOOKUP(B10,'Upper Songlist'!$A:$K,9,FALSE),"")</f>
        <v/>
      </c>
      <c r="J10" s="77" t="str">
        <f>IFERROR(VLOOKUP(B10,'Upper Songlist'!$A:$K,10,FALSE),"")</f>
        <v/>
      </c>
      <c r="K10" s="79" t="str">
        <f>IFERROR(VLOOKUP(B10,'Upper Songlist'!$A:$K,11,FALSE),"")</f>
        <v/>
      </c>
      <c r="M10" s="78" t="s">
        <v>312</v>
      </c>
      <c r="N10" s="88" t="str">
        <f>IFERROR(AVERAGE(H:H),"")</f>
        <v/>
      </c>
    </row>
    <row r="11" spans="1:15" ht="14.25" thickTop="1" thickBot="1" x14ac:dyDescent="0.25">
      <c r="A11" s="72"/>
      <c r="B11" s="72"/>
      <c r="C11" s="73" t="str">
        <f>IFERROR(VLOOKUP(B11,'Upper Songlist'!$A:$K,5, FALSE),"")</f>
        <v/>
      </c>
      <c r="D11" s="74" t="str">
        <f>IFERROR(VLOOKUP(B11,'Upper Songlist'!$A:$K,4, FALSE),"")</f>
        <v/>
      </c>
      <c r="E11" s="75" t="str">
        <f>IFERROR(VLOOKUP(B11,'Upper Songlist'!$A:$K,6,FALSE),"")</f>
        <v/>
      </c>
      <c r="F11" s="74" t="str">
        <f>IFERROR(VLOOKUP(B11,'Upper Songlist'!$A:$K,7, FALSE),"")</f>
        <v/>
      </c>
      <c r="G11" s="74" t="str">
        <f t="shared" si="0"/>
        <v/>
      </c>
      <c r="H11" s="75" t="str">
        <f>IFERROR(VLOOKUP(B11,'Upper Songlist'!$A:$K,8, FALSE),"")</f>
        <v/>
      </c>
      <c r="I11" s="76" t="str">
        <f>IFERROR(VLOOKUP(B11,'Upper Songlist'!$A:$K,9,FALSE),"")</f>
        <v/>
      </c>
      <c r="J11" s="77" t="str">
        <f>IFERROR(VLOOKUP(B11,'Upper Songlist'!$A:$K,10,FALSE),"")</f>
        <v/>
      </c>
      <c r="K11" s="79" t="str">
        <f>IFERROR(VLOOKUP(B11,'Upper Songlist'!$A:$K,11,FALSE),"")</f>
        <v/>
      </c>
      <c r="M11" s="78" t="s">
        <v>313</v>
      </c>
      <c r="N11" s="89" t="str">
        <f>IFERROR(AVERAGE(I:I),"")</f>
        <v/>
      </c>
    </row>
    <row r="12" spans="1:15" ht="14.25" customHeight="1" thickTop="1" thickBot="1" x14ac:dyDescent="0.25">
      <c r="A12" s="72"/>
      <c r="B12" s="72"/>
      <c r="C12" s="73" t="str">
        <f>IFERROR(VLOOKUP(B12,'Upper Songlist'!$A:$K,5, FALSE),"")</f>
        <v/>
      </c>
      <c r="D12" s="74" t="str">
        <f>IFERROR(VLOOKUP(B12,'Upper Songlist'!$A:$K,4, FALSE),"")</f>
        <v/>
      </c>
      <c r="E12" s="75" t="str">
        <f>IFERROR(VLOOKUP(B12,'Upper Songlist'!$A:$K,6,FALSE),"")</f>
        <v/>
      </c>
      <c r="F12" s="74" t="str">
        <f>IFERROR(VLOOKUP(B12,'Upper Songlist'!$A:$K,7, FALSE),"")</f>
        <v/>
      </c>
      <c r="G12" s="74" t="str">
        <f t="shared" si="0"/>
        <v/>
      </c>
      <c r="H12" s="75" t="str">
        <f>IFERROR(VLOOKUP(B12,'Upper Songlist'!$A:$K,8, FALSE),"")</f>
        <v/>
      </c>
      <c r="I12" s="76" t="str">
        <f>IFERROR(VLOOKUP(B12,'Upper Songlist'!$A:$K,9,FALSE),"")</f>
        <v/>
      </c>
      <c r="J12" s="77" t="str">
        <f>IFERROR(VLOOKUP(B12,'Upper Songlist'!$A:$K,10,FALSE),"")</f>
        <v/>
      </c>
      <c r="K12" s="79" t="str">
        <f>IFERROR(VLOOKUP(B12,'Upper Songlist'!$A:$K,11,FALSE),"")</f>
        <v/>
      </c>
      <c r="N12" s="21"/>
    </row>
    <row r="13" spans="1:15" ht="14.25" customHeight="1" thickTop="1" thickBot="1" x14ac:dyDescent="0.25">
      <c r="A13" s="72"/>
      <c r="B13" s="72"/>
      <c r="C13" s="73" t="str">
        <f>IFERROR(VLOOKUP(B13,'Upper Songlist'!$A:$K,5, FALSE),"")</f>
        <v/>
      </c>
      <c r="D13" s="74" t="str">
        <f>IFERROR(VLOOKUP(B13,'Upper Songlist'!$A:$K,4, FALSE),"")</f>
        <v/>
      </c>
      <c r="E13" s="75" t="str">
        <f>IFERROR(VLOOKUP(B13,'Upper Songlist'!$A:$K,6,FALSE),"")</f>
        <v/>
      </c>
      <c r="F13" s="74" t="str">
        <f>IFERROR(VLOOKUP(B13,'Upper Songlist'!$A:$K,7, FALSE),"")</f>
        <v/>
      </c>
      <c r="G13" s="74" t="str">
        <f t="shared" si="0"/>
        <v/>
      </c>
      <c r="H13" s="75" t="str">
        <f>IFERROR(VLOOKUP(B13,'Upper Songlist'!$A:$K,8, FALSE),"")</f>
        <v/>
      </c>
      <c r="I13" s="76" t="str">
        <f>IFERROR(VLOOKUP(B13,'Upper Songlist'!$A:$K,9,FALSE),"")</f>
        <v/>
      </c>
      <c r="J13" s="77" t="str">
        <f>IFERROR(VLOOKUP(B13,'Upper Songlist'!$A:$K,10,FALSE),"")</f>
        <v/>
      </c>
      <c r="K13" s="79" t="str">
        <f>IFERROR(VLOOKUP(B13,'Upper Songlist'!$A:$K,11,FALSE),"")</f>
        <v/>
      </c>
      <c r="M13" s="95" t="s">
        <v>320</v>
      </c>
      <c r="N13" s="95"/>
    </row>
    <row r="14" spans="1:15" ht="14.25" thickTop="1" thickBot="1" x14ac:dyDescent="0.25">
      <c r="A14" s="72"/>
      <c r="B14" s="72"/>
      <c r="C14" s="73" t="str">
        <f>IFERROR(VLOOKUP(B14,'Upper Songlist'!$A:$K,5, FALSE),"")</f>
        <v/>
      </c>
      <c r="D14" s="74" t="str">
        <f>IFERROR(VLOOKUP(B14,'Upper Songlist'!$A:$K,4, FALSE),"")</f>
        <v/>
      </c>
      <c r="E14" s="75" t="str">
        <f>IFERROR(VLOOKUP(B14,'Upper Songlist'!$A:$K,6,FALSE),"")</f>
        <v/>
      </c>
      <c r="F14" s="74" t="str">
        <f>IFERROR(VLOOKUP(B14,'Upper Songlist'!$A:$K,7, FALSE),"")</f>
        <v/>
      </c>
      <c r="G14" s="74" t="str">
        <f t="shared" si="0"/>
        <v/>
      </c>
      <c r="H14" s="75" t="str">
        <f>IFERROR(VLOOKUP(B14,'Upper Songlist'!$A:$K,8, FALSE),"")</f>
        <v/>
      </c>
      <c r="I14" s="76" t="str">
        <f>IFERROR(VLOOKUP(B14,'Upper Songlist'!$A:$K,9,FALSE),"")</f>
        <v/>
      </c>
      <c r="J14" s="77" t="str">
        <f>IFERROR(VLOOKUP(B14,'Upper Songlist'!$A:$K,10,FALSE),"")</f>
        <v/>
      </c>
      <c r="K14" s="79" t="str">
        <f>IFERROR(VLOOKUP(B14,'Upper Songlist'!$A:$K,11,FALSE),"")</f>
        <v/>
      </c>
      <c r="M14" s="78" t="s">
        <v>314</v>
      </c>
      <c r="N14" s="92"/>
      <c r="O14" s="96" t="s">
        <v>317</v>
      </c>
    </row>
    <row r="15" spans="1:15" ht="14.25" thickTop="1" thickBot="1" x14ac:dyDescent="0.25">
      <c r="A15" s="72"/>
      <c r="B15" s="72"/>
      <c r="C15" s="73" t="str">
        <f>IFERROR(VLOOKUP(B15,'Upper Songlist'!$A:$K,5, FALSE),"")</f>
        <v/>
      </c>
      <c r="D15" s="74" t="str">
        <f>IFERROR(VLOOKUP(B15,'Upper Songlist'!$A:$K,4, FALSE),"")</f>
        <v/>
      </c>
      <c r="E15" s="75" t="str">
        <f>IFERROR(VLOOKUP(B15,'Upper Songlist'!$A:$K,6,FALSE),"")</f>
        <v/>
      </c>
      <c r="F15" s="74" t="str">
        <f>IFERROR(VLOOKUP(B15,'Upper Songlist'!$A:$K,7, FALSE),"")</f>
        <v/>
      </c>
      <c r="G15" s="74" t="str">
        <f t="shared" si="0"/>
        <v/>
      </c>
      <c r="H15" s="75" t="str">
        <f>IFERROR(VLOOKUP(B15,'Upper Songlist'!$A:$K,8, FALSE),"")</f>
        <v/>
      </c>
      <c r="I15" s="76" t="str">
        <f>IFERROR(VLOOKUP(B15,'Upper Songlist'!$A:$K,9,FALSE),"")</f>
        <v/>
      </c>
      <c r="J15" s="77" t="str">
        <f>IFERROR(VLOOKUP(B15,'Upper Songlist'!$A:$K,10,FALSE),"")</f>
        <v/>
      </c>
      <c r="K15" s="79" t="str">
        <f>IFERROR(VLOOKUP(B15,'Upper Songlist'!$A:$K,11,FALSE),"")</f>
        <v/>
      </c>
      <c r="M15" s="78" t="s">
        <v>315</v>
      </c>
      <c r="N15" s="94"/>
      <c r="O15" s="96"/>
    </row>
    <row r="16" spans="1:15" ht="14.25" thickTop="1" thickBot="1" x14ac:dyDescent="0.25">
      <c r="A16" s="72"/>
      <c r="B16" s="72"/>
      <c r="C16" s="73" t="str">
        <f>IFERROR(VLOOKUP(B16,'Upper Songlist'!$A:$K,5, FALSE),"")</f>
        <v/>
      </c>
      <c r="D16" s="74" t="str">
        <f>IFERROR(VLOOKUP(B16,'Upper Songlist'!$A:$K,4, FALSE),"")</f>
        <v/>
      </c>
      <c r="E16" s="75" t="str">
        <f>IFERROR(VLOOKUP(B16,'Upper Songlist'!$A:$K,6,FALSE),"")</f>
        <v/>
      </c>
      <c r="F16" s="74" t="str">
        <f>IFERROR(VLOOKUP(B16,'Upper Songlist'!$A:$K,7, FALSE),"")</f>
        <v/>
      </c>
      <c r="G16" s="74" t="str">
        <f t="shared" si="0"/>
        <v/>
      </c>
      <c r="H16" s="75" t="str">
        <f>IFERROR(VLOOKUP(B16,'Upper Songlist'!$A:$K,8, FALSE),"")</f>
        <v/>
      </c>
      <c r="I16" s="76" t="str">
        <f>IFERROR(VLOOKUP(B16,'Upper Songlist'!$A:$K,9,FALSE),"")</f>
        <v/>
      </c>
      <c r="J16" s="77" t="str">
        <f>IFERROR(VLOOKUP(B16,'Upper Songlist'!$A:$K,10,FALSE),"")</f>
        <v/>
      </c>
      <c r="K16" s="79" t="str">
        <f>IFERROR(VLOOKUP(B16,'Upper Songlist'!$A:$K,11,FALSE),"")</f>
        <v/>
      </c>
      <c r="M16" s="78" t="s">
        <v>316</v>
      </c>
      <c r="N16" s="93"/>
      <c r="O16" s="96"/>
    </row>
    <row r="17" spans="1:14" ht="14.25" thickTop="1" thickBot="1" x14ac:dyDescent="0.25">
      <c r="A17" s="72"/>
      <c r="B17" s="72"/>
      <c r="C17" s="73" t="str">
        <f>IFERROR(VLOOKUP(B17,'Upper Songlist'!$A:$K,5, FALSE),"")</f>
        <v/>
      </c>
      <c r="D17" s="74" t="str">
        <f>IFERROR(VLOOKUP(B17,'Upper Songlist'!$A:$K,4, FALSE),"")</f>
        <v/>
      </c>
      <c r="E17" s="75" t="str">
        <f>IFERROR(VLOOKUP(B17,'Upper Songlist'!$A:$K,6,FALSE),"")</f>
        <v/>
      </c>
      <c r="F17" s="74" t="str">
        <f>IFERROR(VLOOKUP(B17,'Upper Songlist'!$A:$K,7, FALSE),"")</f>
        <v/>
      </c>
      <c r="G17" s="74" t="str">
        <f t="shared" si="0"/>
        <v/>
      </c>
      <c r="H17" s="75" t="str">
        <f>IFERROR(VLOOKUP(B17,'Upper Songlist'!$A:$K,8, FALSE),"")</f>
        <v/>
      </c>
      <c r="I17" s="76" t="str">
        <f>IFERROR(VLOOKUP(B17,'Upper Songlist'!$A:$K,9,FALSE),"")</f>
        <v/>
      </c>
      <c r="J17" s="77" t="str">
        <f>IFERROR(VLOOKUP(B17,'Upper Songlist'!$A:$K,10,FALSE),"")</f>
        <v/>
      </c>
      <c r="K17" s="79" t="str">
        <f>IFERROR(VLOOKUP(B17,'Upper Songlist'!$A:$K,11,FALSE),"")</f>
        <v/>
      </c>
      <c r="N17" s="21"/>
    </row>
    <row r="18" spans="1:14" ht="14.25" thickTop="1" thickBot="1" x14ac:dyDescent="0.25">
      <c r="A18" s="72"/>
      <c r="B18" s="72"/>
      <c r="C18" s="73" t="str">
        <f>IFERROR(VLOOKUP(B18,'Upper Songlist'!$A:$K,5, FALSE),"")</f>
        <v/>
      </c>
      <c r="D18" s="74" t="str">
        <f>IFERROR(VLOOKUP(B18,'Upper Songlist'!$A:$K,4, FALSE),"")</f>
        <v/>
      </c>
      <c r="E18" s="75" t="str">
        <f>IFERROR(VLOOKUP(B18,'Upper Songlist'!$A:$K,6,FALSE),"")</f>
        <v/>
      </c>
      <c r="F18" s="74" t="str">
        <f>IFERROR(VLOOKUP(B18,'Upper Songlist'!$A:$K,7, FALSE),"")</f>
        <v/>
      </c>
      <c r="G18" s="74" t="str">
        <f t="shared" si="0"/>
        <v/>
      </c>
      <c r="H18" s="75" t="str">
        <f>IFERROR(VLOOKUP(B18,'Upper Songlist'!$A:$K,8, FALSE),"")</f>
        <v/>
      </c>
      <c r="I18" s="76" t="str">
        <f>IFERROR(VLOOKUP(B18,'Upper Songlist'!$A:$K,9,FALSE),"")</f>
        <v/>
      </c>
      <c r="J18" s="77" t="str">
        <f>IFERROR(VLOOKUP(B18,'Upper Songlist'!$A:$K,10,FALSE),"")</f>
        <v/>
      </c>
      <c r="K18" s="79" t="str">
        <f>IFERROR(VLOOKUP(B18,'Upper Songlist'!$A:$K,11,FALSE),"")</f>
        <v/>
      </c>
      <c r="M18" s="95" t="str">
        <f>CONCATENATE("MEMBER A: ",N14)</f>
        <v xml:space="preserve">MEMBER A: </v>
      </c>
      <c r="N18" s="95"/>
    </row>
    <row r="19" spans="1:14" ht="14.25" thickTop="1" thickBot="1" x14ac:dyDescent="0.25">
      <c r="A19" s="72"/>
      <c r="B19" s="72"/>
      <c r="C19" s="73" t="str">
        <f>IFERROR(VLOOKUP(B19,'Upper Songlist'!$A:$K,5, FALSE),"")</f>
        <v/>
      </c>
      <c r="D19" s="74" t="str">
        <f>IFERROR(VLOOKUP(B19,'Upper Songlist'!$A:$K,4, FALSE),"")</f>
        <v/>
      </c>
      <c r="E19" s="75" t="str">
        <f>IFERROR(VLOOKUP(B19,'Upper Songlist'!$A:$K,6,FALSE),"")</f>
        <v/>
      </c>
      <c r="F19" s="74" t="str">
        <f>IFERROR(VLOOKUP(B19,'Upper Songlist'!$A:$K,7, FALSE),"")</f>
        <v/>
      </c>
      <c r="G19" s="74" t="str">
        <f t="shared" si="0"/>
        <v/>
      </c>
      <c r="H19" s="75" t="str">
        <f>IFERROR(VLOOKUP(B19,'Upper Songlist'!$A:$K,8, FALSE),"")</f>
        <v/>
      </c>
      <c r="I19" s="76" t="str">
        <f>IFERROR(VLOOKUP(B19,'Upper Songlist'!$A:$K,9,FALSE),"")</f>
        <v/>
      </c>
      <c r="J19" s="77" t="str">
        <f>IFERROR(VLOOKUP(B19,'Upper Songlist'!$A:$K,10,FALSE),"")</f>
        <v/>
      </c>
      <c r="K19" s="79" t="str">
        <f>IFERROR(VLOOKUP(B19,'Upper Songlist'!$A:$K,11,FALSE),"")</f>
        <v/>
      </c>
      <c r="M19" s="78" t="str">
        <f>CONCATENATE(N14," Total Points")</f>
        <v xml:space="preserve"> Total Points</v>
      </c>
      <c r="N19" s="81">
        <f>IFERROR(SUMIF($A:$A,N14,$K:$K),"")</f>
        <v>0</v>
      </c>
    </row>
    <row r="20" spans="1:14" ht="14.25" thickTop="1" thickBot="1" x14ac:dyDescent="0.25">
      <c r="A20" s="72"/>
      <c r="B20" s="72"/>
      <c r="C20" s="73" t="str">
        <f>IFERROR(VLOOKUP(B20,'Upper Songlist'!$A:$K,5, FALSE),"")</f>
        <v/>
      </c>
      <c r="D20" s="74" t="str">
        <f>IFERROR(VLOOKUP(B20,'Upper Songlist'!$A:$K,4, FALSE),"")</f>
        <v/>
      </c>
      <c r="E20" s="75" t="str">
        <f>IFERROR(VLOOKUP(B20,'Upper Songlist'!$A:$K,6,FALSE),"")</f>
        <v/>
      </c>
      <c r="F20" s="74" t="str">
        <f>IFERROR(VLOOKUP(B20,'Upper Songlist'!$A:$K,7, FALSE),"")</f>
        <v/>
      </c>
      <c r="G20" s="74" t="str">
        <f t="shared" si="0"/>
        <v/>
      </c>
      <c r="H20" s="75" t="str">
        <f>IFERROR(VLOOKUP(B20,'Upper Songlist'!$A:$K,8, FALSE),"")</f>
        <v/>
      </c>
      <c r="I20" s="76" t="str">
        <f>IFERROR(VLOOKUP(B20,'Upper Songlist'!$A:$K,9,FALSE),"")</f>
        <v/>
      </c>
      <c r="J20" s="77" t="str">
        <f>IFERROR(VLOOKUP(B20,'Upper Songlist'!$A:$K,10,FALSE),"")</f>
        <v/>
      </c>
      <c r="K20" s="79" t="str">
        <f>IFERROR(VLOOKUP(B20,'Upper Songlist'!$A:$K,11,FALSE),"")</f>
        <v/>
      </c>
      <c r="M20" s="78" t="str">
        <f>CONCATENATE(N14," Total Songs")</f>
        <v xml:space="preserve"> Total Songs</v>
      </c>
      <c r="N20" s="85">
        <f>IFERROR(COUNTIF($A:$A,N14),"")</f>
        <v>0</v>
      </c>
    </row>
    <row r="21" spans="1:14" ht="14.25" thickTop="1" thickBot="1" x14ac:dyDescent="0.25">
      <c r="A21" s="72"/>
      <c r="B21" s="72"/>
      <c r="C21" s="73" t="str">
        <f>IFERROR(VLOOKUP(B21,'Upper Songlist'!$A:$K,5, FALSE),"")</f>
        <v/>
      </c>
      <c r="D21" s="74" t="str">
        <f>IFERROR(VLOOKUP(B21,'Upper Songlist'!$A:$K,4, FALSE),"")</f>
        <v/>
      </c>
      <c r="E21" s="75" t="str">
        <f>IFERROR(VLOOKUP(B21,'Upper Songlist'!$A:$K,6,FALSE),"")</f>
        <v/>
      </c>
      <c r="F21" s="74" t="str">
        <f>IFERROR(VLOOKUP(B21,'Upper Songlist'!$A:$K,7, FALSE),"")</f>
        <v/>
      </c>
      <c r="G21" s="74" t="str">
        <f t="shared" si="0"/>
        <v/>
      </c>
      <c r="H21" s="75" t="str">
        <f>IFERROR(VLOOKUP(B21,'Upper Songlist'!$A:$K,8, FALSE),"")</f>
        <v/>
      </c>
      <c r="I21" s="76" t="str">
        <f>IFERROR(VLOOKUP(B21,'Upper Songlist'!$A:$K,9,FALSE),"")</f>
        <v/>
      </c>
      <c r="J21" s="77" t="str">
        <f>IFERROR(VLOOKUP(B21,'Upper Songlist'!$A:$K,10,FALSE),"")</f>
        <v/>
      </c>
      <c r="K21" s="79" t="str">
        <f>IFERROR(VLOOKUP(B21,'Upper Songlist'!$A:$K,11,FALSE),"")</f>
        <v/>
      </c>
      <c r="M21" s="78" t="str">
        <f>CONCATENATE(N14," Average Difficulty")</f>
        <v xml:space="preserve"> Average Difficulty</v>
      </c>
      <c r="N21" s="84" t="str">
        <f>IFERROR(AVERAGEIF($A:$A,N14,$D:$D),"")</f>
        <v/>
      </c>
    </row>
    <row r="22" spans="1:14" ht="14.25" thickTop="1" thickBot="1" x14ac:dyDescent="0.25">
      <c r="A22" s="72"/>
      <c r="B22" s="72"/>
      <c r="C22" s="73" t="str">
        <f>IFERROR(VLOOKUP(B22,'Upper Songlist'!$A:$K,5, FALSE),"")</f>
        <v/>
      </c>
      <c r="D22" s="74" t="str">
        <f>IFERROR(VLOOKUP(B22,'Upper Songlist'!$A:$K,4, FALSE),"")</f>
        <v/>
      </c>
      <c r="E22" s="75" t="str">
        <f>IFERROR(VLOOKUP(B22,'Upper Songlist'!$A:$K,6,FALSE),"")</f>
        <v/>
      </c>
      <c r="F22" s="74" t="str">
        <f>IFERROR(VLOOKUP(B22,'Upper Songlist'!$A:$K,7, FALSE),"")</f>
        <v/>
      </c>
      <c r="G22" s="74" t="str">
        <f t="shared" si="0"/>
        <v/>
      </c>
      <c r="H22" s="75" t="str">
        <f>IFERROR(VLOOKUP(B22,'Upper Songlist'!$A:$K,8, FALSE),"")</f>
        <v/>
      </c>
      <c r="I22" s="76" t="str">
        <f>IFERROR(VLOOKUP(B22,'Upper Songlist'!$A:$K,9,FALSE),"")</f>
        <v/>
      </c>
      <c r="J22" s="77" t="str">
        <f>IFERROR(VLOOKUP(B22,'Upper Songlist'!$A:$K,10,FALSE),"")</f>
        <v/>
      </c>
      <c r="K22" s="79" t="str">
        <f>IFERROR(VLOOKUP(B22,'Upper Songlist'!$A:$K,11,FALSE),"")</f>
        <v/>
      </c>
      <c r="M22" s="78" t="str">
        <f>CONCATENATE(N14," Average Set BPM")</f>
        <v xml:space="preserve"> Average Set BPM</v>
      </c>
      <c r="N22" s="86" t="str">
        <f ca="1">IFERROR(SUMIF($A:$A,N14,$G:$G)/N23,"")</f>
        <v/>
      </c>
    </row>
    <row r="23" spans="1:14" ht="14.25" thickTop="1" thickBot="1" x14ac:dyDescent="0.25">
      <c r="A23" s="72"/>
      <c r="B23" s="72"/>
      <c r="C23" s="73" t="str">
        <f>IFERROR(VLOOKUP(B23,'Upper Songlist'!$A:$K,5, FALSE),"")</f>
        <v/>
      </c>
      <c r="D23" s="74" t="str">
        <f>IFERROR(VLOOKUP(B23,'Upper Songlist'!$A:$K,4, FALSE),"")</f>
        <v/>
      </c>
      <c r="E23" s="75" t="str">
        <f>IFERROR(VLOOKUP(B23,'Upper Songlist'!$A:$K,6,FALSE),"")</f>
        <v/>
      </c>
      <c r="F23" s="74" t="str">
        <f>IFERROR(VLOOKUP(B23,'Upper Songlist'!$A:$K,7, FALSE),"")</f>
        <v/>
      </c>
      <c r="G23" s="74" t="str">
        <f t="shared" si="0"/>
        <v/>
      </c>
      <c r="H23" s="75" t="str">
        <f>IFERROR(VLOOKUP(B23,'Upper Songlist'!$A:$K,8, FALSE),"")</f>
        <v/>
      </c>
      <c r="I23" s="76" t="str">
        <f>IFERROR(VLOOKUP(B23,'Upper Songlist'!$A:$K,9,FALSE),"")</f>
        <v/>
      </c>
      <c r="J23" s="77" t="str">
        <f>IFERROR(VLOOKUP(B23,'Upper Songlist'!$A:$K,10,FALSE),"")</f>
        <v/>
      </c>
      <c r="K23" s="79" t="str">
        <f>IFERROR(VLOOKUP(B23,'Upper Songlist'!$A:$K,11,FALSE),"")</f>
        <v/>
      </c>
      <c r="M23" s="78" t="str">
        <f>CONCATENATE(N14," Total Song Time (min.)")</f>
        <v xml:space="preserve"> Total Song Time (min.)</v>
      </c>
      <c r="N23" s="82">
        <f ca="1">IFERROR(SUMIF($A:$F,N14,$F:$F),"")</f>
        <v>0</v>
      </c>
    </row>
    <row r="24" spans="1:14" ht="14.25" thickTop="1" thickBot="1" x14ac:dyDescent="0.25">
      <c r="A24" s="72"/>
      <c r="B24" s="72"/>
      <c r="C24" s="73" t="str">
        <f>IFERROR(VLOOKUP(B24,'Upper Songlist'!$A:$K,5, FALSE),"")</f>
        <v/>
      </c>
      <c r="D24" s="74" t="str">
        <f>IFERROR(VLOOKUP(B24,'Upper Songlist'!$A:$K,4, FALSE),"")</f>
        <v/>
      </c>
      <c r="E24" s="75" t="str">
        <f>IFERROR(VLOOKUP(B24,'Upper Songlist'!$A:$K,6,FALSE),"")</f>
        <v/>
      </c>
      <c r="F24" s="74" t="str">
        <f>IFERROR(VLOOKUP(B24,'Upper Songlist'!$A:$K,7, FALSE),"")</f>
        <v/>
      </c>
      <c r="G24" s="74" t="str">
        <f t="shared" si="0"/>
        <v/>
      </c>
      <c r="H24" s="75" t="str">
        <f>IFERROR(VLOOKUP(B24,'Upper Songlist'!$A:$K,8, FALSE),"")</f>
        <v/>
      </c>
      <c r="I24" s="76" t="str">
        <f>IFERROR(VLOOKUP(B24,'Upper Songlist'!$A:$K,9,FALSE),"")</f>
        <v/>
      </c>
      <c r="J24" s="77" t="str">
        <f>IFERROR(VLOOKUP(B24,'Upper Songlist'!$A:$K,10,FALSE),"")</f>
        <v/>
      </c>
      <c r="K24" s="79" t="str">
        <f>IFERROR(VLOOKUP(B24,'Upper Songlist'!$A:$K,11,FALSE),"")</f>
        <v/>
      </c>
      <c r="M24" s="78" t="str">
        <f>CONCATENATE(N14," Average Song Length")</f>
        <v xml:space="preserve"> Average Song Length</v>
      </c>
      <c r="N24" s="83" t="str">
        <f>IFERROR(AVERAGEIF($A:$A,N14,$F:$F),"")</f>
        <v/>
      </c>
    </row>
    <row r="25" spans="1:14" ht="14.25" thickTop="1" thickBot="1" x14ac:dyDescent="0.25">
      <c r="A25" s="72"/>
      <c r="B25" s="72"/>
      <c r="C25" s="73" t="str">
        <f>IFERROR(VLOOKUP(B25,'Upper Songlist'!$A:$K,5, FALSE),"")</f>
        <v/>
      </c>
      <c r="D25" s="74" t="str">
        <f>IFERROR(VLOOKUP(B25,'Upper Songlist'!$A:$K,4, FALSE),"")</f>
        <v/>
      </c>
      <c r="E25" s="75" t="str">
        <f>IFERROR(VLOOKUP(B25,'Upper Songlist'!$A:$K,6,FALSE),"")</f>
        <v/>
      </c>
      <c r="F25" s="74" t="str">
        <f>IFERROR(VLOOKUP(B25,'Upper Songlist'!$A:$K,7, FALSE),"")</f>
        <v/>
      </c>
      <c r="G25" s="74" t="str">
        <f t="shared" si="0"/>
        <v/>
      </c>
      <c r="H25" s="75" t="str">
        <f>IFERROR(VLOOKUP(B25,'Upper Songlist'!$A:$K,8, FALSE),"")</f>
        <v/>
      </c>
      <c r="I25" s="76" t="str">
        <f>IFERROR(VLOOKUP(B25,'Upper Songlist'!$A:$K,9,FALSE),"")</f>
        <v/>
      </c>
      <c r="J25" s="77" t="str">
        <f>IFERROR(VLOOKUP(B25,'Upper Songlist'!$A:$K,10,FALSE),"")</f>
        <v/>
      </c>
      <c r="K25" s="79" t="str">
        <f>IFERROR(VLOOKUP(B25,'Upper Songlist'!$A:$K,11,FALSE),"")</f>
        <v/>
      </c>
      <c r="M25" s="78" t="str">
        <f>CONCATENATE(N14," Total Steps")</f>
        <v xml:space="preserve"> Total Steps</v>
      </c>
      <c r="N25" s="87">
        <f>IFERROR(SUMIF($A:$A,N14,$H:$H),"")</f>
        <v>0</v>
      </c>
    </row>
    <row r="26" spans="1:14" ht="14.25" thickTop="1" thickBot="1" x14ac:dyDescent="0.25">
      <c r="A26" s="72"/>
      <c r="B26" s="72"/>
      <c r="C26" s="73" t="str">
        <f>IFERROR(VLOOKUP(B26,'Upper Songlist'!$A:$K,5, FALSE),"")</f>
        <v/>
      </c>
      <c r="D26" s="74" t="str">
        <f>IFERROR(VLOOKUP(B26,'Upper Songlist'!$A:$K,4, FALSE),"")</f>
        <v/>
      </c>
      <c r="E26" s="75" t="str">
        <f>IFERROR(VLOOKUP(B26,'Upper Songlist'!$A:$K,6,FALSE),"")</f>
        <v/>
      </c>
      <c r="F26" s="74" t="str">
        <f>IFERROR(VLOOKUP(B26,'Upper Songlist'!$A:$K,7, FALSE),"")</f>
        <v/>
      </c>
      <c r="G26" s="74" t="str">
        <f t="shared" si="0"/>
        <v/>
      </c>
      <c r="H26" s="75" t="str">
        <f>IFERROR(VLOOKUP(B26,'Upper Songlist'!$A:$K,8, FALSE),"")</f>
        <v/>
      </c>
      <c r="I26" s="76" t="str">
        <f>IFERROR(VLOOKUP(B26,'Upper Songlist'!$A:$K,9,FALSE),"")</f>
        <v/>
      </c>
      <c r="J26" s="77" t="str">
        <f>IFERROR(VLOOKUP(B26,'Upper Songlist'!$A:$K,10,FALSE),"")</f>
        <v/>
      </c>
      <c r="K26" s="79" t="str">
        <f>IFERROR(VLOOKUP(B26,'Upper Songlist'!$A:$K,11,FALSE),"")</f>
        <v/>
      </c>
      <c r="M26" s="78" t="str">
        <f>CONCATENATE(N14," Average Steps")</f>
        <v xml:space="preserve"> Average Steps</v>
      </c>
      <c r="N26" s="88" t="str">
        <f>IFERROR(AVERAGEIF($A:$A,N14,$H:$H),"")</f>
        <v/>
      </c>
    </row>
    <row r="27" spans="1:14" ht="14.25" thickTop="1" thickBot="1" x14ac:dyDescent="0.25">
      <c r="A27" s="72"/>
      <c r="B27" s="72"/>
      <c r="C27" s="73" t="str">
        <f>IFERROR(VLOOKUP(B27,'Upper Songlist'!$A:$K,5, FALSE),"")</f>
        <v/>
      </c>
      <c r="D27" s="74" t="str">
        <f>IFERROR(VLOOKUP(B27,'Upper Songlist'!$A:$K,4, FALSE),"")</f>
        <v/>
      </c>
      <c r="E27" s="75" t="str">
        <f>IFERROR(VLOOKUP(B27,'Upper Songlist'!$A:$K,6,FALSE),"")</f>
        <v/>
      </c>
      <c r="F27" s="74" t="str">
        <f>IFERROR(VLOOKUP(B27,'Upper Songlist'!$A:$K,7, FALSE),"")</f>
        <v/>
      </c>
      <c r="G27" s="74" t="str">
        <f t="shared" si="0"/>
        <v/>
      </c>
      <c r="H27" s="75" t="str">
        <f>IFERROR(VLOOKUP(B27,'Upper Songlist'!$A:$K,8, FALSE),"")</f>
        <v/>
      </c>
      <c r="I27" s="76" t="str">
        <f>IFERROR(VLOOKUP(B27,'Upper Songlist'!$A:$K,9,FALSE),"")</f>
        <v/>
      </c>
      <c r="J27" s="77" t="str">
        <f>IFERROR(VLOOKUP(B27,'Upper Songlist'!$A:$K,10,FALSE),"")</f>
        <v/>
      </c>
      <c r="K27" s="79" t="str">
        <f>IFERROR(VLOOKUP(B27,'Upper Songlist'!$A:$K,11,FALSE),"")</f>
        <v/>
      </c>
      <c r="M27" s="78" t="str">
        <f>CONCATENATE(N14," Average Stream %")</f>
        <v xml:space="preserve"> Average Stream %</v>
      </c>
      <c r="N27" s="89" t="str">
        <f>IFERROR(AVERAGEIF($A:$A,N14,$I:$I),"")</f>
        <v/>
      </c>
    </row>
    <row r="28" spans="1:14" ht="14.25" thickTop="1" thickBot="1" x14ac:dyDescent="0.25">
      <c r="A28" s="72"/>
      <c r="B28" s="72"/>
      <c r="C28" s="73" t="str">
        <f>IFERROR(VLOOKUP(B28,'Upper Songlist'!$A:$K,5, FALSE),"")</f>
        <v/>
      </c>
      <c r="D28" s="74" t="str">
        <f>IFERROR(VLOOKUP(B28,'Upper Songlist'!$A:$K,4, FALSE),"")</f>
        <v/>
      </c>
      <c r="E28" s="75" t="str">
        <f>IFERROR(VLOOKUP(B28,'Upper Songlist'!$A:$K,6,FALSE),"")</f>
        <v/>
      </c>
      <c r="F28" s="74" t="str">
        <f>IFERROR(VLOOKUP(B28,'Upper Songlist'!$A:$K,7, FALSE),"")</f>
        <v/>
      </c>
      <c r="G28" s="74" t="str">
        <f t="shared" si="0"/>
        <v/>
      </c>
      <c r="H28" s="75" t="str">
        <f>IFERROR(VLOOKUP(B28,'Upper Songlist'!$A:$K,8, FALSE),"")</f>
        <v/>
      </c>
      <c r="I28" s="76" t="str">
        <f>IFERROR(VLOOKUP(B28,'Upper Songlist'!$A:$K,9,FALSE),"")</f>
        <v/>
      </c>
      <c r="J28" s="77" t="str">
        <f>IFERROR(VLOOKUP(B28,'Upper Songlist'!$A:$K,10,FALSE),"")</f>
        <v/>
      </c>
      <c r="K28" s="79" t="str">
        <f>IFERROR(VLOOKUP(B28,'Upper Songlist'!$A:$K,11,FALSE),"")</f>
        <v/>
      </c>
    </row>
    <row r="29" spans="1:14" ht="14.25" thickTop="1" thickBot="1" x14ac:dyDescent="0.25">
      <c r="A29" s="72"/>
      <c r="B29" s="72"/>
      <c r="C29" s="73" t="str">
        <f>IFERROR(VLOOKUP(B29,'Upper Songlist'!$A:$K,5, FALSE),"")</f>
        <v/>
      </c>
      <c r="D29" s="74" t="str">
        <f>IFERROR(VLOOKUP(B29,'Upper Songlist'!$A:$K,4, FALSE),"")</f>
        <v/>
      </c>
      <c r="E29" s="75" t="str">
        <f>IFERROR(VLOOKUP(B29,'Upper Songlist'!$A:$K,6,FALSE),"")</f>
        <v/>
      </c>
      <c r="F29" s="74" t="str">
        <f>IFERROR(VLOOKUP(B29,'Upper Songlist'!$A:$K,7, FALSE),"")</f>
        <v/>
      </c>
      <c r="G29" s="74" t="str">
        <f t="shared" si="0"/>
        <v/>
      </c>
      <c r="H29" s="75" t="str">
        <f>IFERROR(VLOOKUP(B29,'Upper Songlist'!$A:$K,8, FALSE),"")</f>
        <v/>
      </c>
      <c r="I29" s="76" t="str">
        <f>IFERROR(VLOOKUP(B29,'Upper Songlist'!$A:$K,9,FALSE),"")</f>
        <v/>
      </c>
      <c r="J29" s="77" t="str">
        <f>IFERROR(VLOOKUP(B29,'Upper Songlist'!$A:$K,10,FALSE),"")</f>
        <v/>
      </c>
      <c r="K29" s="79" t="str">
        <f>IFERROR(VLOOKUP(B29,'Upper Songlist'!$A:$K,11,FALSE),"")</f>
        <v/>
      </c>
      <c r="M29" s="95" t="str">
        <f>CONCATENATE("MEMBER B: ",N15)</f>
        <v xml:space="preserve">MEMBER B: </v>
      </c>
      <c r="N29" s="95"/>
    </row>
    <row r="30" spans="1:14" ht="14.25" thickTop="1" thickBot="1" x14ac:dyDescent="0.25">
      <c r="A30" s="72"/>
      <c r="B30" s="72"/>
      <c r="C30" s="73" t="str">
        <f>IFERROR(VLOOKUP(B30,'Upper Songlist'!$A:$K,5, FALSE),"")</f>
        <v/>
      </c>
      <c r="D30" s="74" t="str">
        <f>IFERROR(VLOOKUP(B30,'Upper Songlist'!$A:$K,4, FALSE),"")</f>
        <v/>
      </c>
      <c r="E30" s="75" t="str">
        <f>IFERROR(VLOOKUP(B30,'Upper Songlist'!$A:$K,6,FALSE),"")</f>
        <v/>
      </c>
      <c r="F30" s="74" t="str">
        <f>IFERROR(VLOOKUP(B30,'Upper Songlist'!$A:$K,7, FALSE),"")</f>
        <v/>
      </c>
      <c r="G30" s="74" t="str">
        <f t="shared" si="0"/>
        <v/>
      </c>
      <c r="H30" s="75" t="str">
        <f>IFERROR(VLOOKUP(B30,'Upper Songlist'!$A:$K,8, FALSE),"")</f>
        <v/>
      </c>
      <c r="I30" s="76" t="str">
        <f>IFERROR(VLOOKUP(B30,'Upper Songlist'!$A:$K,9,FALSE),"")</f>
        <v/>
      </c>
      <c r="J30" s="77" t="str">
        <f>IFERROR(VLOOKUP(B30,'Upper Songlist'!$A:$K,10,FALSE),"")</f>
        <v/>
      </c>
      <c r="K30" s="79" t="str">
        <f>IFERROR(VLOOKUP(B30,'Upper Songlist'!$A:$K,11,FALSE),"")</f>
        <v/>
      </c>
      <c r="M30" s="78" t="str">
        <f>CONCATENATE(N15," Total Points")</f>
        <v xml:space="preserve"> Total Points</v>
      </c>
      <c r="N30" s="81">
        <f>IFERROR(SUMIF($A:$A,N15,$K:$K),"")</f>
        <v>0</v>
      </c>
    </row>
    <row r="31" spans="1:14" ht="14.25" thickTop="1" thickBot="1" x14ac:dyDescent="0.25">
      <c r="A31" s="72"/>
      <c r="B31" s="72"/>
      <c r="C31" s="73" t="str">
        <f>IFERROR(VLOOKUP(B31,'Upper Songlist'!$A:$K,5, FALSE),"")</f>
        <v/>
      </c>
      <c r="D31" s="74" t="str">
        <f>IFERROR(VLOOKUP(B31,'Upper Songlist'!$A:$K,4, FALSE),"")</f>
        <v/>
      </c>
      <c r="E31" s="75" t="str">
        <f>IFERROR(VLOOKUP(B31,'Upper Songlist'!$A:$K,6,FALSE),"")</f>
        <v/>
      </c>
      <c r="F31" s="74" t="str">
        <f>IFERROR(VLOOKUP(B31,'Upper Songlist'!$A:$K,7, FALSE),"")</f>
        <v/>
      </c>
      <c r="G31" s="74" t="str">
        <f t="shared" si="0"/>
        <v/>
      </c>
      <c r="H31" s="75" t="str">
        <f>IFERROR(VLOOKUP(B31,'Upper Songlist'!$A:$K,8, FALSE),"")</f>
        <v/>
      </c>
      <c r="I31" s="76" t="str">
        <f>IFERROR(VLOOKUP(B31,'Upper Songlist'!$A:$K,9,FALSE),"")</f>
        <v/>
      </c>
      <c r="J31" s="77" t="str">
        <f>IFERROR(VLOOKUP(B31,'Upper Songlist'!$A:$K,10,FALSE),"")</f>
        <v/>
      </c>
      <c r="K31" s="79" t="str">
        <f>IFERROR(VLOOKUP(B31,'Upper Songlist'!$A:$K,11,FALSE),"")</f>
        <v/>
      </c>
      <c r="M31" s="78" t="str">
        <f>CONCATENATE(N15," Total Songs")</f>
        <v xml:space="preserve"> Total Songs</v>
      </c>
      <c r="N31" s="85">
        <f>IFERROR(COUNTIF($A:$A,N15),"")</f>
        <v>0</v>
      </c>
    </row>
    <row r="32" spans="1:14" ht="14.25" thickTop="1" thickBot="1" x14ac:dyDescent="0.25">
      <c r="A32" s="72"/>
      <c r="B32" s="72"/>
      <c r="C32" s="73" t="str">
        <f>IFERROR(VLOOKUP(B32,'Upper Songlist'!$A:$K,5, FALSE),"")</f>
        <v/>
      </c>
      <c r="D32" s="74" t="str">
        <f>IFERROR(VLOOKUP(B32,'Upper Songlist'!$A:$K,4, FALSE),"")</f>
        <v/>
      </c>
      <c r="E32" s="75" t="str">
        <f>IFERROR(VLOOKUP(B32,'Upper Songlist'!$A:$K,6,FALSE),"")</f>
        <v/>
      </c>
      <c r="F32" s="74" t="str">
        <f>IFERROR(VLOOKUP(B32,'Upper Songlist'!$A:$K,7, FALSE),"")</f>
        <v/>
      </c>
      <c r="G32" s="74" t="str">
        <f t="shared" si="0"/>
        <v/>
      </c>
      <c r="H32" s="75" t="str">
        <f>IFERROR(VLOOKUP(B32,'Upper Songlist'!$A:$K,8, FALSE),"")</f>
        <v/>
      </c>
      <c r="I32" s="76" t="str">
        <f>IFERROR(VLOOKUP(B32,'Upper Songlist'!$A:$K,9,FALSE),"")</f>
        <v/>
      </c>
      <c r="J32" s="77" t="str">
        <f>IFERROR(VLOOKUP(B32,'Upper Songlist'!$A:$K,10,FALSE),"")</f>
        <v/>
      </c>
      <c r="K32" s="79" t="str">
        <f>IFERROR(VLOOKUP(B32,'Upper Songlist'!$A:$K,11,FALSE),"")</f>
        <v/>
      </c>
      <c r="M32" s="78" t="str">
        <f>CONCATENATE(N15," Average Difficulty")</f>
        <v xml:space="preserve"> Average Difficulty</v>
      </c>
      <c r="N32" s="84" t="str">
        <f>IFERROR(AVERAGEIF($A:$A,N15,$D:$D),"")</f>
        <v/>
      </c>
    </row>
    <row r="33" spans="1:14" ht="14.25" thickTop="1" thickBot="1" x14ac:dyDescent="0.25">
      <c r="A33" s="72"/>
      <c r="B33" s="72"/>
      <c r="C33" s="73" t="str">
        <f>IFERROR(VLOOKUP(B33,'Upper Songlist'!$A:$K,5, FALSE),"")</f>
        <v/>
      </c>
      <c r="D33" s="74" t="str">
        <f>IFERROR(VLOOKUP(B33,'Upper Songlist'!$A:$K,4, FALSE),"")</f>
        <v/>
      </c>
      <c r="E33" s="75" t="str">
        <f>IFERROR(VLOOKUP(B33,'Upper Songlist'!$A:$K,6,FALSE),"")</f>
        <v/>
      </c>
      <c r="F33" s="74" t="str">
        <f>IFERROR(VLOOKUP(B33,'Upper Songlist'!$A:$K,7, FALSE),"")</f>
        <v/>
      </c>
      <c r="G33" s="74" t="str">
        <f t="shared" si="0"/>
        <v/>
      </c>
      <c r="H33" s="75" t="str">
        <f>IFERROR(VLOOKUP(B33,'Upper Songlist'!$A:$K,8, FALSE),"")</f>
        <v/>
      </c>
      <c r="I33" s="76" t="str">
        <f>IFERROR(VLOOKUP(B33,'Upper Songlist'!$A:$K,9,FALSE),"")</f>
        <v/>
      </c>
      <c r="J33" s="77" t="str">
        <f>IFERROR(VLOOKUP(B33,'Upper Songlist'!$A:$K,10,FALSE),"")</f>
        <v/>
      </c>
      <c r="K33" s="79" t="str">
        <f>IFERROR(VLOOKUP(B33,'Upper Songlist'!$A:$K,11,FALSE),"")</f>
        <v/>
      </c>
      <c r="M33" s="78" t="str">
        <f>CONCATENATE(N15," Average Set BPM")</f>
        <v xml:space="preserve"> Average Set BPM</v>
      </c>
      <c r="N33" s="86" t="str">
        <f ca="1">IFERROR(SUMIF($A:$A,N15,$G:$G)/N34,"")</f>
        <v/>
      </c>
    </row>
    <row r="34" spans="1:14" ht="14.25" thickTop="1" thickBot="1" x14ac:dyDescent="0.25">
      <c r="A34" s="72"/>
      <c r="B34" s="72"/>
      <c r="C34" s="73" t="str">
        <f>IFERROR(VLOOKUP(B34,'Upper Songlist'!$A:$K,5, FALSE),"")</f>
        <v/>
      </c>
      <c r="D34" s="74" t="str">
        <f>IFERROR(VLOOKUP(B34,'Upper Songlist'!$A:$K,4, FALSE),"")</f>
        <v/>
      </c>
      <c r="E34" s="75" t="str">
        <f>IFERROR(VLOOKUP(B34,'Upper Songlist'!$A:$K,6,FALSE),"")</f>
        <v/>
      </c>
      <c r="F34" s="74" t="str">
        <f>IFERROR(VLOOKUP(B34,'Upper Songlist'!$A:$K,7, FALSE),"")</f>
        <v/>
      </c>
      <c r="G34" s="74" t="str">
        <f t="shared" si="0"/>
        <v/>
      </c>
      <c r="H34" s="75" t="str">
        <f>IFERROR(VLOOKUP(B34,'Upper Songlist'!$A:$K,8, FALSE),"")</f>
        <v/>
      </c>
      <c r="I34" s="76" t="str">
        <f>IFERROR(VLOOKUP(B34,'Upper Songlist'!$A:$K,9,FALSE),"")</f>
        <v/>
      </c>
      <c r="J34" s="77" t="str">
        <f>IFERROR(VLOOKUP(B34,'Upper Songlist'!$A:$K,10,FALSE),"")</f>
        <v/>
      </c>
      <c r="K34" s="79" t="str">
        <f>IFERROR(VLOOKUP(B34,'Upper Songlist'!$A:$K,11,FALSE),"")</f>
        <v/>
      </c>
      <c r="M34" s="78" t="str">
        <f>CONCATENATE(N15," Total Song Time (min.)")</f>
        <v xml:space="preserve"> Total Song Time (min.)</v>
      </c>
      <c r="N34" s="82">
        <f ca="1">IFERROR(SUMIF($A:$F,N15,$F:$F),"")</f>
        <v>0</v>
      </c>
    </row>
    <row r="35" spans="1:14" ht="14.25" thickTop="1" thickBot="1" x14ac:dyDescent="0.25">
      <c r="A35" s="72"/>
      <c r="B35" s="72"/>
      <c r="C35" s="73" t="str">
        <f>IFERROR(VLOOKUP(B35,'Upper Songlist'!$A:$K,5, FALSE),"")</f>
        <v/>
      </c>
      <c r="D35" s="74" t="str">
        <f>IFERROR(VLOOKUP(B35,'Upper Songlist'!$A:$K,4, FALSE),"")</f>
        <v/>
      </c>
      <c r="E35" s="75" t="str">
        <f>IFERROR(VLOOKUP(B35,'Upper Songlist'!$A:$K,6,FALSE),"")</f>
        <v/>
      </c>
      <c r="F35" s="74" t="str">
        <f>IFERROR(VLOOKUP(B35,'Upper Songlist'!$A:$K,7, FALSE),"")</f>
        <v/>
      </c>
      <c r="G35" s="74" t="str">
        <f t="shared" si="0"/>
        <v/>
      </c>
      <c r="H35" s="75" t="str">
        <f>IFERROR(VLOOKUP(B35,'Upper Songlist'!$A:$K,8, FALSE),"")</f>
        <v/>
      </c>
      <c r="I35" s="76" t="str">
        <f>IFERROR(VLOOKUP(B35,'Upper Songlist'!$A:$K,9,FALSE),"")</f>
        <v/>
      </c>
      <c r="J35" s="77" t="str">
        <f>IFERROR(VLOOKUP(B35,'Upper Songlist'!$A:$K,10,FALSE),"")</f>
        <v/>
      </c>
      <c r="K35" s="79" t="str">
        <f>IFERROR(VLOOKUP(B35,'Upper Songlist'!$A:$K,11,FALSE),"")</f>
        <v/>
      </c>
      <c r="M35" s="78" t="str">
        <f>CONCATENATE(N15," Average Song Length")</f>
        <v xml:space="preserve"> Average Song Length</v>
      </c>
      <c r="N35" s="83" t="str">
        <f>IFERROR(AVERAGEIF($A:$A,N15,$F:$F),"")</f>
        <v/>
      </c>
    </row>
    <row r="36" spans="1:14" ht="14.25" thickTop="1" thickBot="1" x14ac:dyDescent="0.25">
      <c r="A36" s="72"/>
      <c r="B36" s="72"/>
      <c r="C36" s="73" t="str">
        <f>IFERROR(VLOOKUP(B36,'Upper Songlist'!$A:$K,5, FALSE),"")</f>
        <v/>
      </c>
      <c r="D36" s="74" t="str">
        <f>IFERROR(VLOOKUP(B36,'Upper Songlist'!$A:$K,4, FALSE),"")</f>
        <v/>
      </c>
      <c r="E36" s="75" t="str">
        <f>IFERROR(VLOOKUP(B36,'Upper Songlist'!$A:$K,6,FALSE),"")</f>
        <v/>
      </c>
      <c r="F36" s="74" t="str">
        <f>IFERROR(VLOOKUP(B36,'Upper Songlist'!$A:$K,7, FALSE),"")</f>
        <v/>
      </c>
      <c r="G36" s="74" t="str">
        <f t="shared" si="0"/>
        <v/>
      </c>
      <c r="H36" s="75" t="str">
        <f>IFERROR(VLOOKUP(B36,'Upper Songlist'!$A:$K,8, FALSE),"")</f>
        <v/>
      </c>
      <c r="I36" s="76" t="str">
        <f>IFERROR(VLOOKUP(B36,'Upper Songlist'!$A:$K,9,FALSE),"")</f>
        <v/>
      </c>
      <c r="J36" s="77" t="str">
        <f>IFERROR(VLOOKUP(B36,'Upper Songlist'!$A:$K,10,FALSE),"")</f>
        <v/>
      </c>
      <c r="K36" s="79" t="str">
        <f>IFERROR(VLOOKUP(B36,'Upper Songlist'!$A:$K,11,FALSE),"")</f>
        <v/>
      </c>
      <c r="M36" s="78" t="str">
        <f>CONCATENATE(N15," Total Steps")</f>
        <v xml:space="preserve"> Total Steps</v>
      </c>
      <c r="N36" s="87">
        <f>IFERROR(SUMIF($A:$A,N15,$H:$H),"")</f>
        <v>0</v>
      </c>
    </row>
    <row r="37" spans="1:14" ht="14.25" thickTop="1" thickBot="1" x14ac:dyDescent="0.25">
      <c r="A37" s="72"/>
      <c r="B37" s="72"/>
      <c r="C37" s="73" t="str">
        <f>IFERROR(VLOOKUP(B37,'Upper Songlist'!$A:$K,5, FALSE),"")</f>
        <v/>
      </c>
      <c r="D37" s="74" t="str">
        <f>IFERROR(VLOOKUP(B37,'Upper Songlist'!$A:$K,4, FALSE),"")</f>
        <v/>
      </c>
      <c r="E37" s="75" t="str">
        <f>IFERROR(VLOOKUP(B37,'Upper Songlist'!$A:$K,6,FALSE),"")</f>
        <v/>
      </c>
      <c r="F37" s="74" t="str">
        <f>IFERROR(VLOOKUP(B37,'Upper Songlist'!$A:$K,7, FALSE),"")</f>
        <v/>
      </c>
      <c r="G37" s="74" t="str">
        <f t="shared" si="0"/>
        <v/>
      </c>
      <c r="H37" s="75" t="str">
        <f>IFERROR(VLOOKUP(B37,'Upper Songlist'!$A:$K,8, FALSE),"")</f>
        <v/>
      </c>
      <c r="I37" s="76" t="str">
        <f>IFERROR(VLOOKUP(B37,'Upper Songlist'!$A:$K,9,FALSE),"")</f>
        <v/>
      </c>
      <c r="J37" s="77" t="str">
        <f>IFERROR(VLOOKUP(B37,'Upper Songlist'!$A:$K,10,FALSE),"")</f>
        <v/>
      </c>
      <c r="K37" s="79" t="str">
        <f>IFERROR(VLOOKUP(B37,'Upper Songlist'!$A:$K,11,FALSE),"")</f>
        <v/>
      </c>
      <c r="M37" s="78" t="str">
        <f>CONCATENATE(N15," Average Steps")</f>
        <v xml:space="preserve"> Average Steps</v>
      </c>
      <c r="N37" s="88" t="str">
        <f>IFERROR(AVERAGEIF($A:$A,N15,$H:$H),"")</f>
        <v/>
      </c>
    </row>
    <row r="38" spans="1:14" ht="14.25" thickTop="1" thickBot="1" x14ac:dyDescent="0.25">
      <c r="A38" s="72"/>
      <c r="B38" s="72"/>
      <c r="C38" s="73" t="str">
        <f>IFERROR(VLOOKUP(B38,'Upper Songlist'!$A:$K,5, FALSE),"")</f>
        <v/>
      </c>
      <c r="D38" s="74" t="str">
        <f>IFERROR(VLOOKUP(B38,'Upper Songlist'!$A:$K,4, FALSE),"")</f>
        <v/>
      </c>
      <c r="E38" s="75" t="str">
        <f>IFERROR(VLOOKUP(B38,'Upper Songlist'!$A:$K,6,FALSE),"")</f>
        <v/>
      </c>
      <c r="F38" s="74" t="str">
        <f>IFERROR(VLOOKUP(B38,'Upper Songlist'!$A:$K,7, FALSE),"")</f>
        <v/>
      </c>
      <c r="G38" s="74" t="str">
        <f t="shared" si="0"/>
        <v/>
      </c>
      <c r="H38" s="75" t="str">
        <f>IFERROR(VLOOKUP(B38,'Upper Songlist'!$A:$K,8, FALSE),"")</f>
        <v/>
      </c>
      <c r="I38" s="76" t="str">
        <f>IFERROR(VLOOKUP(B38,'Upper Songlist'!$A:$K,9,FALSE),"")</f>
        <v/>
      </c>
      <c r="J38" s="77" t="str">
        <f>IFERROR(VLOOKUP(B38,'Upper Songlist'!$A:$K,10,FALSE),"")</f>
        <v/>
      </c>
      <c r="K38" s="79" t="str">
        <f>IFERROR(VLOOKUP(B38,'Upper Songlist'!$A:$K,11,FALSE),"")</f>
        <v/>
      </c>
      <c r="M38" s="78" t="str">
        <f>CONCATENATE(N15," Average Stream %")</f>
        <v xml:space="preserve"> Average Stream %</v>
      </c>
      <c r="N38" s="89" t="str">
        <f>IFERROR(AVERAGEIF($A:$A,N15,$I:$I),"")</f>
        <v/>
      </c>
    </row>
    <row r="39" spans="1:14" ht="14.25" thickTop="1" thickBot="1" x14ac:dyDescent="0.25">
      <c r="A39" s="72"/>
      <c r="B39" s="72"/>
      <c r="C39" s="73" t="str">
        <f>IFERROR(VLOOKUP(B39,'Upper Songlist'!$A:$K,5, FALSE),"")</f>
        <v/>
      </c>
      <c r="D39" s="74" t="str">
        <f>IFERROR(VLOOKUP(B39,'Upper Songlist'!$A:$K,4, FALSE),"")</f>
        <v/>
      </c>
      <c r="E39" s="75" t="str">
        <f>IFERROR(VLOOKUP(B39,'Upper Songlist'!$A:$K,6,FALSE),"")</f>
        <v/>
      </c>
      <c r="F39" s="74" t="str">
        <f>IFERROR(VLOOKUP(B39,'Upper Songlist'!$A:$K,7, FALSE),"")</f>
        <v/>
      </c>
      <c r="G39" s="74" t="str">
        <f t="shared" si="0"/>
        <v/>
      </c>
      <c r="H39" s="75" t="str">
        <f>IFERROR(VLOOKUP(B39,'Upper Songlist'!$A:$K,8, FALSE),"")</f>
        <v/>
      </c>
      <c r="I39" s="76" t="str">
        <f>IFERROR(VLOOKUP(B39,'Upper Songlist'!$A:$K,9,FALSE),"")</f>
        <v/>
      </c>
      <c r="J39" s="77" t="str">
        <f>IFERROR(VLOOKUP(B39,'Upper Songlist'!$A:$K,10,FALSE),"")</f>
        <v/>
      </c>
      <c r="K39" s="79" t="str">
        <f>IFERROR(VLOOKUP(B39,'Upper Songlist'!$A:$K,11,FALSE),"")</f>
        <v/>
      </c>
    </row>
    <row r="40" spans="1:14" ht="14.25" thickTop="1" thickBot="1" x14ac:dyDescent="0.25">
      <c r="A40" s="72"/>
      <c r="B40" s="72"/>
      <c r="C40" s="73" t="str">
        <f>IFERROR(VLOOKUP(B40,'Upper Songlist'!$A:$K,5, FALSE),"")</f>
        <v/>
      </c>
      <c r="D40" s="74" t="str">
        <f>IFERROR(VLOOKUP(B40,'Upper Songlist'!$A:$K,4, FALSE),"")</f>
        <v/>
      </c>
      <c r="E40" s="75" t="str">
        <f>IFERROR(VLOOKUP(B40,'Upper Songlist'!$A:$K,6,FALSE),"")</f>
        <v/>
      </c>
      <c r="F40" s="74" t="str">
        <f>IFERROR(VLOOKUP(B40,'Upper Songlist'!$A:$K,7, FALSE),"")</f>
        <v/>
      </c>
      <c r="G40" s="74" t="str">
        <f t="shared" si="0"/>
        <v/>
      </c>
      <c r="H40" s="75" t="str">
        <f>IFERROR(VLOOKUP(B40,'Upper Songlist'!$A:$K,8, FALSE),"")</f>
        <v/>
      </c>
      <c r="I40" s="76" t="str">
        <f>IFERROR(VLOOKUP(B40,'Upper Songlist'!$A:$K,9,FALSE),"")</f>
        <v/>
      </c>
      <c r="J40" s="77" t="str">
        <f>IFERROR(VLOOKUP(B40,'Upper Songlist'!$A:$K,10,FALSE),"")</f>
        <v/>
      </c>
      <c r="K40" s="79" t="str">
        <f>IFERROR(VLOOKUP(B40,'Upper Songlist'!$A:$K,11,FALSE),"")</f>
        <v/>
      </c>
      <c r="M40" s="95" t="str">
        <f>CONCATENATE("MEMBER C: ",N16)</f>
        <v xml:space="preserve">MEMBER C: </v>
      </c>
      <c r="N40" s="95"/>
    </row>
    <row r="41" spans="1:14" ht="14.25" thickTop="1" thickBot="1" x14ac:dyDescent="0.25">
      <c r="A41" s="72"/>
      <c r="B41" s="72"/>
      <c r="C41" s="73" t="str">
        <f>IFERROR(VLOOKUP(B41,'Upper Songlist'!$A:$K,5, FALSE),"")</f>
        <v/>
      </c>
      <c r="D41" s="74" t="str">
        <f>IFERROR(VLOOKUP(B41,'Upper Songlist'!$A:$K,4, FALSE),"")</f>
        <v/>
      </c>
      <c r="E41" s="75" t="str">
        <f>IFERROR(VLOOKUP(B41,'Upper Songlist'!$A:$K,6,FALSE),"")</f>
        <v/>
      </c>
      <c r="F41" s="74" t="str">
        <f>IFERROR(VLOOKUP(B41,'Upper Songlist'!$A:$K,7, FALSE),"")</f>
        <v/>
      </c>
      <c r="G41" s="74" t="str">
        <f t="shared" si="0"/>
        <v/>
      </c>
      <c r="H41" s="75" t="str">
        <f>IFERROR(VLOOKUP(B41,'Upper Songlist'!$A:$K,8, FALSE),"")</f>
        <v/>
      </c>
      <c r="I41" s="76" t="str">
        <f>IFERROR(VLOOKUP(B41,'Upper Songlist'!$A:$K,9,FALSE),"")</f>
        <v/>
      </c>
      <c r="J41" s="77" t="str">
        <f>IFERROR(VLOOKUP(B41,'Upper Songlist'!$A:$K,10,FALSE),"")</f>
        <v/>
      </c>
      <c r="K41" s="79" t="str">
        <f>IFERROR(VLOOKUP(B41,'Upper Songlist'!$A:$K,11,FALSE),"")</f>
        <v/>
      </c>
      <c r="M41" s="78" t="str">
        <f>CONCATENATE(N16," Total Points")</f>
        <v xml:space="preserve"> Total Points</v>
      </c>
      <c r="N41" s="81">
        <f>IFERROR(SUMIF($A:$A,N16,$K:$K),"")</f>
        <v>0</v>
      </c>
    </row>
    <row r="42" spans="1:14" ht="14.25" thickTop="1" thickBot="1" x14ac:dyDescent="0.25">
      <c r="A42" s="72"/>
      <c r="B42" s="72"/>
      <c r="C42" s="73" t="str">
        <f>IFERROR(VLOOKUP(B42,'Upper Songlist'!$A:$K,5, FALSE),"")</f>
        <v/>
      </c>
      <c r="D42" s="74" t="str">
        <f>IFERROR(VLOOKUP(B42,'Upper Songlist'!$A:$K,4, FALSE),"")</f>
        <v/>
      </c>
      <c r="E42" s="75" t="str">
        <f>IFERROR(VLOOKUP(B42,'Upper Songlist'!$A:$K,6,FALSE),"")</f>
        <v/>
      </c>
      <c r="F42" s="74" t="str">
        <f>IFERROR(VLOOKUP(B42,'Upper Songlist'!$A:$K,7, FALSE),"")</f>
        <v/>
      </c>
      <c r="G42" s="74" t="str">
        <f t="shared" si="0"/>
        <v/>
      </c>
      <c r="H42" s="75" t="str">
        <f>IFERROR(VLOOKUP(B42,'Upper Songlist'!$A:$K,8, FALSE),"")</f>
        <v/>
      </c>
      <c r="I42" s="76" t="str">
        <f>IFERROR(VLOOKUP(B42,'Upper Songlist'!$A:$K,9,FALSE),"")</f>
        <v/>
      </c>
      <c r="J42" s="77" t="str">
        <f>IFERROR(VLOOKUP(B42,'Upper Songlist'!$A:$K,10,FALSE),"")</f>
        <v/>
      </c>
      <c r="K42" s="79" t="str">
        <f>IFERROR(VLOOKUP(B42,'Upper Songlist'!$A:$K,11,FALSE),"")</f>
        <v/>
      </c>
      <c r="M42" s="78" t="str">
        <f>CONCATENATE(N16," Total Songs")</f>
        <v xml:space="preserve"> Total Songs</v>
      </c>
      <c r="N42" s="85">
        <f>IFERROR(COUNTIF($A:$A,N16),"")</f>
        <v>0</v>
      </c>
    </row>
    <row r="43" spans="1:14" ht="14.25" thickTop="1" thickBot="1" x14ac:dyDescent="0.25">
      <c r="A43" s="72"/>
      <c r="B43" s="72"/>
      <c r="C43" s="73" t="str">
        <f>IFERROR(VLOOKUP(B43,'Upper Songlist'!$A:$K,5, FALSE),"")</f>
        <v/>
      </c>
      <c r="D43" s="74" t="str">
        <f>IFERROR(VLOOKUP(B43,'Upper Songlist'!$A:$K,4, FALSE),"")</f>
        <v/>
      </c>
      <c r="E43" s="75" t="str">
        <f>IFERROR(VLOOKUP(B43,'Upper Songlist'!$A:$K,6,FALSE),"")</f>
        <v/>
      </c>
      <c r="F43" s="74" t="str">
        <f>IFERROR(VLOOKUP(B43,'Upper Songlist'!$A:$K,7, FALSE),"")</f>
        <v/>
      </c>
      <c r="G43" s="74" t="str">
        <f t="shared" si="0"/>
        <v/>
      </c>
      <c r="H43" s="75" t="str">
        <f>IFERROR(VLOOKUP(B43,'Upper Songlist'!$A:$K,8, FALSE),"")</f>
        <v/>
      </c>
      <c r="I43" s="76" t="str">
        <f>IFERROR(VLOOKUP(B43,'Upper Songlist'!$A:$K,9,FALSE),"")</f>
        <v/>
      </c>
      <c r="J43" s="77" t="str">
        <f>IFERROR(VLOOKUP(B43,'Upper Songlist'!$A:$K,10,FALSE),"")</f>
        <v/>
      </c>
      <c r="K43" s="79" t="str">
        <f>IFERROR(VLOOKUP(B43,'Upper Songlist'!$A:$K,11,FALSE),"")</f>
        <v/>
      </c>
      <c r="M43" s="78" t="str">
        <f>CONCATENATE(N16," Average Difficulty")</f>
        <v xml:space="preserve"> Average Difficulty</v>
      </c>
      <c r="N43" s="84" t="str">
        <f>IFERROR(AVERAGEIF($A:$A,N16,$D:$D),"")</f>
        <v/>
      </c>
    </row>
    <row r="44" spans="1:14" ht="14.25" thickTop="1" thickBot="1" x14ac:dyDescent="0.25">
      <c r="A44" s="72"/>
      <c r="B44" s="72"/>
      <c r="C44" s="73" t="str">
        <f>IFERROR(VLOOKUP(B44,'Upper Songlist'!$A:$K,5, FALSE),"")</f>
        <v/>
      </c>
      <c r="D44" s="74" t="str">
        <f>IFERROR(VLOOKUP(B44,'Upper Songlist'!$A:$K,4, FALSE),"")</f>
        <v/>
      </c>
      <c r="E44" s="75" t="str">
        <f>IFERROR(VLOOKUP(B44,'Upper Songlist'!$A:$K,6,FALSE),"")</f>
        <v/>
      </c>
      <c r="F44" s="74" t="str">
        <f>IFERROR(VLOOKUP(B44,'Upper Songlist'!$A:$K,7, FALSE),"")</f>
        <v/>
      </c>
      <c r="G44" s="74" t="str">
        <f t="shared" si="0"/>
        <v/>
      </c>
      <c r="H44" s="75" t="str">
        <f>IFERROR(VLOOKUP(B44,'Upper Songlist'!$A:$K,8, FALSE),"")</f>
        <v/>
      </c>
      <c r="I44" s="76" t="str">
        <f>IFERROR(VLOOKUP(B44,'Upper Songlist'!$A:$K,9,FALSE),"")</f>
        <v/>
      </c>
      <c r="J44" s="77" t="str">
        <f>IFERROR(VLOOKUP(B44,'Upper Songlist'!$A:$K,10,FALSE),"")</f>
        <v/>
      </c>
      <c r="K44" s="79" t="str">
        <f>IFERROR(VLOOKUP(B44,'Upper Songlist'!$A:$K,11,FALSE),"")</f>
        <v/>
      </c>
      <c r="M44" s="78" t="str">
        <f>CONCATENATE(N16," Average Set BPM")</f>
        <v xml:space="preserve"> Average Set BPM</v>
      </c>
      <c r="N44" s="86" t="str">
        <f ca="1">IFERROR(SUMIF($A:$A,N16,$G:$G)/N45,"")</f>
        <v/>
      </c>
    </row>
    <row r="45" spans="1:14" ht="14.25" thickTop="1" thickBot="1" x14ac:dyDescent="0.25">
      <c r="A45" s="72"/>
      <c r="B45" s="72"/>
      <c r="C45" s="73" t="str">
        <f>IFERROR(VLOOKUP(B45,'Upper Songlist'!$A:$K,5, FALSE),"")</f>
        <v/>
      </c>
      <c r="D45" s="74" t="str">
        <f>IFERROR(VLOOKUP(B45,'Upper Songlist'!$A:$K,4, FALSE),"")</f>
        <v/>
      </c>
      <c r="E45" s="75" t="str">
        <f>IFERROR(VLOOKUP(B45,'Upper Songlist'!$A:$K,6,FALSE),"")</f>
        <v/>
      </c>
      <c r="F45" s="74" t="str">
        <f>IFERROR(VLOOKUP(B45,'Upper Songlist'!$A:$K,7, FALSE),"")</f>
        <v/>
      </c>
      <c r="G45" s="74" t="str">
        <f t="shared" si="0"/>
        <v/>
      </c>
      <c r="H45" s="75" t="str">
        <f>IFERROR(VLOOKUP(B45,'Upper Songlist'!$A:$K,8, FALSE),"")</f>
        <v/>
      </c>
      <c r="I45" s="76" t="str">
        <f>IFERROR(VLOOKUP(B45,'Upper Songlist'!$A:$K,9,FALSE),"")</f>
        <v/>
      </c>
      <c r="J45" s="77" t="str">
        <f>IFERROR(VLOOKUP(B45,'Upper Songlist'!$A:$K,10,FALSE),"")</f>
        <v/>
      </c>
      <c r="K45" s="79" t="str">
        <f>IFERROR(VLOOKUP(B45,'Upper Songlist'!$A:$K,11,FALSE),"")</f>
        <v/>
      </c>
      <c r="M45" s="78" t="str">
        <f>CONCATENATE(N16," Total Song Time (min.)")</f>
        <v xml:space="preserve"> Total Song Time (min.)</v>
      </c>
      <c r="N45" s="82">
        <f ca="1">IFERROR(SUMIF($A:$F,N16,$F:$F),"")</f>
        <v>0</v>
      </c>
    </row>
    <row r="46" spans="1:14" ht="14.25" thickTop="1" thickBot="1" x14ac:dyDescent="0.25">
      <c r="A46" s="72"/>
      <c r="B46" s="72"/>
      <c r="C46" s="73" t="str">
        <f>IFERROR(VLOOKUP(B46,'Upper Songlist'!$A:$K,5, FALSE),"")</f>
        <v/>
      </c>
      <c r="D46" s="74" t="str">
        <f>IFERROR(VLOOKUP(B46,'Upper Songlist'!$A:$K,4, FALSE),"")</f>
        <v/>
      </c>
      <c r="E46" s="75" t="str">
        <f>IFERROR(VLOOKUP(B46,'Upper Songlist'!$A:$K,6,FALSE),"")</f>
        <v/>
      </c>
      <c r="F46" s="74" t="str">
        <f>IFERROR(VLOOKUP(B46,'Upper Songlist'!$A:$K,7, FALSE),"")</f>
        <v/>
      </c>
      <c r="G46" s="74" t="str">
        <f t="shared" si="0"/>
        <v/>
      </c>
      <c r="H46" s="75" t="str">
        <f>IFERROR(VLOOKUP(B46,'Upper Songlist'!$A:$K,8, FALSE),"")</f>
        <v/>
      </c>
      <c r="I46" s="76" t="str">
        <f>IFERROR(VLOOKUP(B46,'Upper Songlist'!$A:$K,9,FALSE),"")</f>
        <v/>
      </c>
      <c r="J46" s="77" t="str">
        <f>IFERROR(VLOOKUP(B46,'Upper Songlist'!$A:$K,10,FALSE),"")</f>
        <v/>
      </c>
      <c r="K46" s="79" t="str">
        <f>IFERROR(VLOOKUP(B46,'Upper Songlist'!$A:$K,11,FALSE),"")</f>
        <v/>
      </c>
      <c r="M46" s="78" t="str">
        <f>CONCATENATE(N16," Average Song Length")</f>
        <v xml:space="preserve"> Average Song Length</v>
      </c>
      <c r="N46" s="83" t="str">
        <f>IFERROR(AVERAGEIF($A:$A,N16,$F:$F),"")</f>
        <v/>
      </c>
    </row>
    <row r="47" spans="1:14" ht="14.25" thickTop="1" thickBot="1" x14ac:dyDescent="0.25">
      <c r="A47" s="72"/>
      <c r="B47" s="72"/>
      <c r="C47" s="73" t="str">
        <f>IFERROR(VLOOKUP(B47,'Upper Songlist'!$A:$K,5, FALSE),"")</f>
        <v/>
      </c>
      <c r="D47" s="74" t="str">
        <f>IFERROR(VLOOKUP(B47,'Upper Songlist'!$A:$K,4, FALSE),"")</f>
        <v/>
      </c>
      <c r="E47" s="75" t="str">
        <f>IFERROR(VLOOKUP(B47,'Upper Songlist'!$A:$K,6,FALSE),"")</f>
        <v/>
      </c>
      <c r="F47" s="74" t="str">
        <f>IFERROR(VLOOKUP(B47,'Upper Songlist'!$A:$K,7, FALSE),"")</f>
        <v/>
      </c>
      <c r="G47" s="74" t="str">
        <f t="shared" si="0"/>
        <v/>
      </c>
      <c r="H47" s="75" t="str">
        <f>IFERROR(VLOOKUP(B47,'Upper Songlist'!$A:$K,8, FALSE),"")</f>
        <v/>
      </c>
      <c r="I47" s="76" t="str">
        <f>IFERROR(VLOOKUP(B47,'Upper Songlist'!$A:$K,9,FALSE),"")</f>
        <v/>
      </c>
      <c r="J47" s="77" t="str">
        <f>IFERROR(VLOOKUP(B47,'Upper Songlist'!$A:$K,10,FALSE),"")</f>
        <v/>
      </c>
      <c r="K47" s="79" t="str">
        <f>IFERROR(VLOOKUP(B47,'Upper Songlist'!$A:$K,11,FALSE),"")</f>
        <v/>
      </c>
      <c r="M47" s="78" t="str">
        <f>CONCATENATE(N16," Total Steps")</f>
        <v xml:space="preserve"> Total Steps</v>
      </c>
      <c r="N47" s="87">
        <f>IFERROR(SUMIF($A:$A,N16,$H:$H),"")</f>
        <v>0</v>
      </c>
    </row>
    <row r="48" spans="1:14" ht="14.25" thickTop="1" thickBot="1" x14ac:dyDescent="0.25">
      <c r="A48" s="72"/>
      <c r="B48" s="72"/>
      <c r="C48" s="73" t="str">
        <f>IFERROR(VLOOKUP(B48,'Upper Songlist'!$A:$K,5, FALSE),"")</f>
        <v/>
      </c>
      <c r="D48" s="74" t="str">
        <f>IFERROR(VLOOKUP(B48,'Upper Songlist'!$A:$K,4, FALSE),"")</f>
        <v/>
      </c>
      <c r="E48" s="75" t="str">
        <f>IFERROR(VLOOKUP(B48,'Upper Songlist'!$A:$K,6,FALSE),"")</f>
        <v/>
      </c>
      <c r="F48" s="74" t="str">
        <f>IFERROR(VLOOKUP(B48,'Upper Songlist'!$A:$K,7, FALSE),"")</f>
        <v/>
      </c>
      <c r="G48" s="74" t="str">
        <f t="shared" si="0"/>
        <v/>
      </c>
      <c r="H48" s="75" t="str">
        <f>IFERROR(VLOOKUP(B48,'Upper Songlist'!$A:$K,8, FALSE),"")</f>
        <v/>
      </c>
      <c r="I48" s="76" t="str">
        <f>IFERROR(VLOOKUP(B48,'Upper Songlist'!$A:$K,9,FALSE),"")</f>
        <v/>
      </c>
      <c r="J48" s="77" t="str">
        <f>IFERROR(VLOOKUP(B48,'Upper Songlist'!$A:$K,10,FALSE),"")</f>
        <v/>
      </c>
      <c r="K48" s="79" t="str">
        <f>IFERROR(VLOOKUP(B48,'Upper Songlist'!$A:$K,11,FALSE),"")</f>
        <v/>
      </c>
      <c r="M48" s="78" t="str">
        <f>CONCATENATE(N16," Average Steps")</f>
        <v xml:space="preserve"> Average Steps</v>
      </c>
      <c r="N48" s="88" t="str">
        <f>IFERROR(AVERAGEIF($A:$A,N16,$H:$H),"")</f>
        <v/>
      </c>
    </row>
    <row r="49" spans="1:14" ht="14.25" thickTop="1" thickBot="1" x14ac:dyDescent="0.25">
      <c r="A49" s="72"/>
      <c r="B49" s="72"/>
      <c r="C49" s="73" t="str">
        <f>IFERROR(VLOOKUP(B49,'Upper Songlist'!$A:$K,5, FALSE),"")</f>
        <v/>
      </c>
      <c r="D49" s="74" t="str">
        <f>IFERROR(VLOOKUP(B49,'Upper Songlist'!$A:$K,4, FALSE),"")</f>
        <v/>
      </c>
      <c r="E49" s="75" t="str">
        <f>IFERROR(VLOOKUP(B49,'Upper Songlist'!$A:$K,6,FALSE),"")</f>
        <v/>
      </c>
      <c r="F49" s="74" t="str">
        <f>IFERROR(VLOOKUP(B49,'Upper Songlist'!$A:$K,7, FALSE),"")</f>
        <v/>
      </c>
      <c r="G49" s="74" t="str">
        <f t="shared" si="0"/>
        <v/>
      </c>
      <c r="H49" s="75" t="str">
        <f>IFERROR(VLOOKUP(B49,'Upper Songlist'!$A:$K,8, FALSE),"")</f>
        <v/>
      </c>
      <c r="I49" s="76" t="str">
        <f>IFERROR(VLOOKUP(B49,'Upper Songlist'!$A:$K,9,FALSE),"")</f>
        <v/>
      </c>
      <c r="J49" s="77" t="str">
        <f>IFERROR(VLOOKUP(B49,'Upper Songlist'!$A:$K,10,FALSE),"")</f>
        <v/>
      </c>
      <c r="K49" s="79" t="str">
        <f>IFERROR(VLOOKUP(B49,'Upper Songlist'!$A:$K,11,FALSE),"")</f>
        <v/>
      </c>
      <c r="M49" s="78" t="str">
        <f>CONCATENATE(N16," Average Stream %")</f>
        <v xml:space="preserve"> Average Stream %</v>
      </c>
      <c r="N49" s="89" t="str">
        <f>IFERROR(AVERAGEIF($A:$A,N16,$I:$I),"")</f>
        <v/>
      </c>
    </row>
    <row r="50" spans="1:14" ht="14.25" thickTop="1" thickBot="1" x14ac:dyDescent="0.25">
      <c r="A50" s="72"/>
      <c r="B50" s="72"/>
      <c r="C50" s="73" t="str">
        <f>IFERROR(VLOOKUP(B50,'Upper Songlist'!$A:$K,5, FALSE),"")</f>
        <v/>
      </c>
      <c r="D50" s="74" t="str">
        <f>IFERROR(VLOOKUP(B50,'Upper Songlist'!$A:$K,4, FALSE),"")</f>
        <v/>
      </c>
      <c r="E50" s="75" t="str">
        <f>IFERROR(VLOOKUP(B50,'Upper Songlist'!$A:$K,6,FALSE),"")</f>
        <v/>
      </c>
      <c r="F50" s="74" t="str">
        <f>IFERROR(VLOOKUP(B50,'Upper Songlist'!$A:$K,7, FALSE),"")</f>
        <v/>
      </c>
      <c r="G50" s="74" t="str">
        <f t="shared" si="0"/>
        <v/>
      </c>
      <c r="H50" s="75" t="str">
        <f>IFERROR(VLOOKUP(B50,'Upper Songlist'!$A:$K,8, FALSE),"")</f>
        <v/>
      </c>
      <c r="I50" s="76" t="str">
        <f>IFERROR(VLOOKUP(B50,'Upper Songlist'!$A:$K,9,FALSE),"")</f>
        <v/>
      </c>
      <c r="J50" s="77" t="str">
        <f>IFERROR(VLOOKUP(B50,'Upper Songlist'!$A:$K,10,FALSE),"")</f>
        <v/>
      </c>
      <c r="K50" s="79" t="str">
        <f>IFERROR(VLOOKUP(B50,'Upper Songlist'!$A:$K,11,FALSE),"")</f>
        <v/>
      </c>
    </row>
    <row r="51" spans="1:14" ht="14.25" thickTop="1" thickBot="1" x14ac:dyDescent="0.25">
      <c r="A51" s="72"/>
      <c r="B51" s="72"/>
      <c r="C51" s="73" t="str">
        <f>IFERROR(VLOOKUP(B51,'Upper Songlist'!$A:$K,5, FALSE),"")</f>
        <v/>
      </c>
      <c r="D51" s="74" t="str">
        <f>IFERROR(VLOOKUP(B51,'Upper Songlist'!$A:$K,4, FALSE),"")</f>
        <v/>
      </c>
      <c r="E51" s="75" t="str">
        <f>IFERROR(VLOOKUP(B51,'Upper Songlist'!$A:$K,6,FALSE),"")</f>
        <v/>
      </c>
      <c r="F51" s="74" t="str">
        <f>IFERROR(VLOOKUP(B51,'Upper Songlist'!$A:$K,7, FALSE),"")</f>
        <v/>
      </c>
      <c r="G51" s="74" t="str">
        <f t="shared" si="0"/>
        <v/>
      </c>
      <c r="H51" s="75" t="str">
        <f>IFERROR(VLOOKUP(B51,'Upper Songlist'!$A:$K,8, FALSE),"")</f>
        <v/>
      </c>
      <c r="I51" s="76" t="str">
        <f>IFERROR(VLOOKUP(B51,'Upper Songlist'!$A:$K,9,FALSE),"")</f>
        <v/>
      </c>
      <c r="J51" s="77" t="str">
        <f>IFERROR(VLOOKUP(B51,'Upper Songlist'!$A:$K,10,FALSE),"")</f>
        <v/>
      </c>
      <c r="K51" s="79" t="str">
        <f>IFERROR(VLOOKUP(B51,'Upper Songlist'!$A:$K,11,FALSE),"")</f>
        <v/>
      </c>
    </row>
    <row r="52" spans="1:14" ht="14.25" thickTop="1" thickBot="1" x14ac:dyDescent="0.25">
      <c r="A52" s="72"/>
      <c r="B52" s="72"/>
      <c r="C52" s="73" t="str">
        <f>IFERROR(VLOOKUP(B52,'Upper Songlist'!$A:$K,5, FALSE),"")</f>
        <v/>
      </c>
      <c r="D52" s="74" t="str">
        <f>IFERROR(VLOOKUP(B52,'Upper Songlist'!$A:$K,4, FALSE),"")</f>
        <v/>
      </c>
      <c r="E52" s="75" t="str">
        <f>IFERROR(VLOOKUP(B52,'Upper Songlist'!$A:$K,6,FALSE),"")</f>
        <v/>
      </c>
      <c r="F52" s="74" t="str">
        <f>IFERROR(VLOOKUP(B52,'Upper Songlist'!$A:$K,7, FALSE),"")</f>
        <v/>
      </c>
      <c r="G52" s="74" t="str">
        <f t="shared" si="0"/>
        <v/>
      </c>
      <c r="H52" s="75" t="str">
        <f>IFERROR(VLOOKUP(B52,'Upper Songlist'!$A:$K,8, FALSE),"")</f>
        <v/>
      </c>
      <c r="I52" s="76" t="str">
        <f>IFERROR(VLOOKUP(B52,'Upper Songlist'!$A:$K,9,FALSE),"")</f>
        <v/>
      </c>
      <c r="J52" s="77" t="str">
        <f>IFERROR(VLOOKUP(B52,'Upper Songlist'!$A:$K,10,FALSE),"")</f>
        <v/>
      </c>
      <c r="K52" s="79" t="str">
        <f>IFERROR(VLOOKUP(B52,'Upper Songlist'!$A:$K,11,FALSE),"")</f>
        <v/>
      </c>
    </row>
    <row r="53" spans="1:14" ht="14.25" thickTop="1" thickBot="1" x14ac:dyDescent="0.25">
      <c r="A53" s="72"/>
      <c r="B53" s="72"/>
      <c r="C53" s="73" t="str">
        <f>IFERROR(VLOOKUP(B53,'Upper Songlist'!$A:$K,5, FALSE),"")</f>
        <v/>
      </c>
      <c r="D53" s="74" t="str">
        <f>IFERROR(VLOOKUP(B53,'Upper Songlist'!$A:$K,4, FALSE),"")</f>
        <v/>
      </c>
      <c r="E53" s="75" t="str">
        <f>IFERROR(VLOOKUP(B53,'Upper Songlist'!$A:$K,6,FALSE),"")</f>
        <v/>
      </c>
      <c r="F53" s="74" t="str">
        <f>IFERROR(VLOOKUP(B53,'Upper Songlist'!$A:$K,7, FALSE),"")</f>
        <v/>
      </c>
      <c r="G53" s="74" t="str">
        <f t="shared" si="0"/>
        <v/>
      </c>
      <c r="H53" s="75" t="str">
        <f>IFERROR(VLOOKUP(B53,'Upper Songlist'!$A:$K,8, FALSE),"")</f>
        <v/>
      </c>
      <c r="I53" s="76" t="str">
        <f>IFERROR(VLOOKUP(B53,'Upper Songlist'!$A:$K,9,FALSE),"")</f>
        <v/>
      </c>
      <c r="J53" s="77" t="str">
        <f>IFERROR(VLOOKUP(B53,'Upper Songlist'!$A:$K,10,FALSE),"")</f>
        <v/>
      </c>
      <c r="K53" s="79" t="str">
        <f>IFERROR(VLOOKUP(B53,'Upper Songlist'!$A:$K,11,FALSE),"")</f>
        <v/>
      </c>
    </row>
    <row r="54" spans="1:14" ht="14.25" thickTop="1" thickBot="1" x14ac:dyDescent="0.25">
      <c r="A54" s="72"/>
      <c r="B54" s="72"/>
      <c r="C54" s="73" t="str">
        <f>IFERROR(VLOOKUP(B54,'Upper Songlist'!$A:$K,5, FALSE),"")</f>
        <v/>
      </c>
      <c r="D54" s="74" t="str">
        <f>IFERROR(VLOOKUP(B54,'Upper Songlist'!$A:$K,4, FALSE),"")</f>
        <v/>
      </c>
      <c r="E54" s="75" t="str">
        <f>IFERROR(VLOOKUP(B54,'Upper Songlist'!$A:$K,6,FALSE),"")</f>
        <v/>
      </c>
      <c r="F54" s="74" t="str">
        <f>IFERROR(VLOOKUP(B54,'Upper Songlist'!$A:$K,7, FALSE),"")</f>
        <v/>
      </c>
      <c r="G54" s="74" t="str">
        <f t="shared" si="0"/>
        <v/>
      </c>
      <c r="H54" s="75" t="str">
        <f>IFERROR(VLOOKUP(B54,'Upper Songlist'!$A:$K,8, FALSE),"")</f>
        <v/>
      </c>
      <c r="I54" s="76" t="str">
        <f>IFERROR(VLOOKUP(B54,'Upper Songlist'!$A:$K,9,FALSE),"")</f>
        <v/>
      </c>
      <c r="J54" s="77" t="str">
        <f>IFERROR(VLOOKUP(B54,'Upper Songlist'!$A:$K,10,FALSE),"")</f>
        <v/>
      </c>
      <c r="K54" s="79" t="str">
        <f>IFERROR(VLOOKUP(B54,'Upper Songlist'!$A:$K,11,FALSE),"")</f>
        <v/>
      </c>
    </row>
    <row r="55" spans="1:14" ht="14.25" thickTop="1" thickBot="1" x14ac:dyDescent="0.25">
      <c r="A55" s="72"/>
      <c r="B55" s="72"/>
      <c r="C55" s="73" t="str">
        <f>IFERROR(VLOOKUP(B55,'Upper Songlist'!$A:$K,5, FALSE),"")</f>
        <v/>
      </c>
      <c r="D55" s="74" t="str">
        <f>IFERROR(VLOOKUP(B55,'Upper Songlist'!$A:$K,4, FALSE),"")</f>
        <v/>
      </c>
      <c r="E55" s="75" t="str">
        <f>IFERROR(VLOOKUP(B55,'Upper Songlist'!$A:$K,6,FALSE),"")</f>
        <v/>
      </c>
      <c r="F55" s="74" t="str">
        <f>IFERROR(VLOOKUP(B55,'Upper Songlist'!$A:$K,7, FALSE),"")</f>
        <v/>
      </c>
      <c r="G55" s="74" t="str">
        <f t="shared" si="0"/>
        <v/>
      </c>
      <c r="H55" s="75" t="str">
        <f>IFERROR(VLOOKUP(B55,'Upper Songlist'!$A:$K,8, FALSE),"")</f>
        <v/>
      </c>
      <c r="I55" s="76" t="str">
        <f>IFERROR(VLOOKUP(B55,'Upper Songlist'!$A:$K,9,FALSE),"")</f>
        <v/>
      </c>
      <c r="J55" s="77" t="str">
        <f>IFERROR(VLOOKUP(B55,'Upper Songlist'!$A:$K,10,FALSE),"")</f>
        <v/>
      </c>
      <c r="K55" s="79" t="str">
        <f>IFERROR(VLOOKUP(B55,'Upper Songlist'!$A:$K,11,FALSE),"")</f>
        <v/>
      </c>
    </row>
    <row r="56" spans="1:14" ht="14.25" thickTop="1" thickBot="1" x14ac:dyDescent="0.25">
      <c r="A56" s="72"/>
      <c r="B56" s="72"/>
      <c r="C56" s="73" t="str">
        <f>IFERROR(VLOOKUP(B56,'Upper Songlist'!$A:$K,5, FALSE),"")</f>
        <v/>
      </c>
      <c r="D56" s="74" t="str">
        <f>IFERROR(VLOOKUP(B56,'Upper Songlist'!$A:$K,4, FALSE),"")</f>
        <v/>
      </c>
      <c r="E56" s="75" t="str">
        <f>IFERROR(VLOOKUP(B56,'Upper Songlist'!$A:$K,6,FALSE),"")</f>
        <v/>
      </c>
      <c r="F56" s="74" t="str">
        <f>IFERROR(VLOOKUP(B56,'Upper Songlist'!$A:$K,7, FALSE),"")</f>
        <v/>
      </c>
      <c r="G56" s="74" t="str">
        <f t="shared" si="0"/>
        <v/>
      </c>
      <c r="H56" s="75" t="str">
        <f>IFERROR(VLOOKUP(B56,'Upper Songlist'!$A:$K,8, FALSE),"")</f>
        <v/>
      </c>
      <c r="I56" s="76" t="str">
        <f>IFERROR(VLOOKUP(B56,'Upper Songlist'!$A:$K,9,FALSE),"")</f>
        <v/>
      </c>
      <c r="J56" s="77" t="str">
        <f>IFERROR(VLOOKUP(B56,'Upper Songlist'!$A:$K,10,FALSE),"")</f>
        <v/>
      </c>
      <c r="K56" s="79" t="str">
        <f>IFERROR(VLOOKUP(B56,'Upper Songlist'!$A:$K,11,FALSE),"")</f>
        <v/>
      </c>
    </row>
    <row r="57" spans="1:14" ht="14.25" thickTop="1" thickBot="1" x14ac:dyDescent="0.25">
      <c r="A57" s="72"/>
      <c r="B57" s="72"/>
      <c r="C57" s="73" t="str">
        <f>IFERROR(VLOOKUP(B57,'Upper Songlist'!$A:$K,5, FALSE),"")</f>
        <v/>
      </c>
      <c r="D57" s="74" t="str">
        <f>IFERROR(VLOOKUP(B57,'Upper Songlist'!$A:$K,4, FALSE),"")</f>
        <v/>
      </c>
      <c r="E57" s="75" t="str">
        <f>IFERROR(VLOOKUP(B57,'Upper Songlist'!$A:$K,6,FALSE),"")</f>
        <v/>
      </c>
      <c r="F57" s="74" t="str">
        <f>IFERROR(VLOOKUP(B57,'Upper Songlist'!$A:$K,7, FALSE),"")</f>
        <v/>
      </c>
      <c r="G57" s="74" t="str">
        <f t="shared" si="0"/>
        <v/>
      </c>
      <c r="H57" s="75" t="str">
        <f>IFERROR(VLOOKUP(B57,'Upper Songlist'!$A:$K,8, FALSE),"")</f>
        <v/>
      </c>
      <c r="I57" s="76" t="str">
        <f>IFERROR(VLOOKUP(B57,'Upper Songlist'!$A:$K,9,FALSE),"")</f>
        <v/>
      </c>
      <c r="J57" s="77" t="str">
        <f>IFERROR(VLOOKUP(B57,'Upper Songlist'!$A:$K,10,FALSE),"")</f>
        <v/>
      </c>
      <c r="K57" s="79" t="str">
        <f>IFERROR(VLOOKUP(B57,'Upper Songlist'!$A:$K,11,FALSE),"")</f>
        <v/>
      </c>
    </row>
    <row r="58" spans="1:14" ht="14.25" thickTop="1" thickBot="1" x14ac:dyDescent="0.25">
      <c r="A58" s="72"/>
      <c r="B58" s="72"/>
      <c r="C58" s="73" t="str">
        <f>IFERROR(VLOOKUP(B58,'Upper Songlist'!$A:$K,5, FALSE),"")</f>
        <v/>
      </c>
      <c r="D58" s="74" t="str">
        <f>IFERROR(VLOOKUP(B58,'Upper Songlist'!$A:$K,4, FALSE),"")</f>
        <v/>
      </c>
      <c r="E58" s="75" t="str">
        <f>IFERROR(VLOOKUP(B58,'Upper Songlist'!$A:$K,6,FALSE),"")</f>
        <v/>
      </c>
      <c r="F58" s="74" t="str">
        <f>IFERROR(VLOOKUP(B58,'Upper Songlist'!$A:$K,7, FALSE),"")</f>
        <v/>
      </c>
      <c r="G58" s="74" t="str">
        <f t="shared" si="0"/>
        <v/>
      </c>
      <c r="H58" s="75" t="str">
        <f>IFERROR(VLOOKUP(B58,'Upper Songlist'!$A:$K,8, FALSE),"")</f>
        <v/>
      </c>
      <c r="I58" s="76" t="str">
        <f>IFERROR(VLOOKUP(B58,'Upper Songlist'!$A:$K,9,FALSE),"")</f>
        <v/>
      </c>
      <c r="J58" s="77" t="str">
        <f>IFERROR(VLOOKUP(B58,'Upper Songlist'!$A:$K,10,FALSE),"")</f>
        <v/>
      </c>
      <c r="K58" s="79" t="str">
        <f>IFERROR(VLOOKUP(B58,'Upper Songlist'!$A:$K,11,FALSE),"")</f>
        <v/>
      </c>
    </row>
    <row r="59" spans="1:14" ht="14.25" thickTop="1" thickBot="1" x14ac:dyDescent="0.25">
      <c r="A59" s="72"/>
      <c r="B59" s="72"/>
      <c r="C59" s="73" t="str">
        <f>IFERROR(VLOOKUP(B59,'Upper Songlist'!$A:$K,5, FALSE),"")</f>
        <v/>
      </c>
      <c r="D59" s="74" t="str">
        <f>IFERROR(VLOOKUP(B59,'Upper Songlist'!$A:$K,4, FALSE),"")</f>
        <v/>
      </c>
      <c r="E59" s="75" t="str">
        <f>IFERROR(VLOOKUP(B59,'Upper Songlist'!$A:$K,6,FALSE),"")</f>
        <v/>
      </c>
      <c r="F59" s="74" t="str">
        <f>IFERROR(VLOOKUP(B59,'Upper Songlist'!$A:$K,7, FALSE),"")</f>
        <v/>
      </c>
      <c r="G59" s="74" t="str">
        <f t="shared" si="0"/>
        <v/>
      </c>
      <c r="H59" s="75" t="str">
        <f>IFERROR(VLOOKUP(B59,'Upper Songlist'!$A:$K,8, FALSE),"")</f>
        <v/>
      </c>
      <c r="I59" s="76" t="str">
        <f>IFERROR(VLOOKUP(B59,'Upper Songlist'!$A:$K,9,FALSE),"")</f>
        <v/>
      </c>
      <c r="J59" s="77" t="str">
        <f>IFERROR(VLOOKUP(B59,'Upper Songlist'!$A:$K,10,FALSE),"")</f>
        <v/>
      </c>
      <c r="K59" s="79" t="str">
        <f>IFERROR(VLOOKUP(B59,'Upper Songlist'!$A:$K,11,FALSE),"")</f>
        <v/>
      </c>
    </row>
    <row r="60" spans="1:14" ht="14.25" thickTop="1" thickBot="1" x14ac:dyDescent="0.25">
      <c r="A60" s="72"/>
      <c r="B60" s="72"/>
      <c r="C60" s="73" t="str">
        <f>IFERROR(VLOOKUP(B60,'Upper Songlist'!$A:$K,5, FALSE),"")</f>
        <v/>
      </c>
      <c r="D60" s="74" t="str">
        <f>IFERROR(VLOOKUP(B60,'Upper Songlist'!$A:$K,4, FALSE),"")</f>
        <v/>
      </c>
      <c r="E60" s="75" t="str">
        <f>IFERROR(VLOOKUP(B60,'Upper Songlist'!$A:$K,6,FALSE),"")</f>
        <v/>
      </c>
      <c r="F60" s="74" t="str">
        <f>IFERROR(VLOOKUP(B60,'Upper Songlist'!$A:$K,7, FALSE),"")</f>
        <v/>
      </c>
      <c r="G60" s="74" t="str">
        <f t="shared" si="0"/>
        <v/>
      </c>
      <c r="H60" s="75" t="str">
        <f>IFERROR(VLOOKUP(B60,'Upper Songlist'!$A:$K,8, FALSE),"")</f>
        <v/>
      </c>
      <c r="I60" s="76" t="str">
        <f>IFERROR(VLOOKUP(B60,'Upper Songlist'!$A:$K,9,FALSE),"")</f>
        <v/>
      </c>
      <c r="J60" s="77" t="str">
        <f>IFERROR(VLOOKUP(B60,'Upper Songlist'!$A:$K,10,FALSE),"")</f>
        <v/>
      </c>
      <c r="K60" s="79" t="str">
        <f>IFERROR(VLOOKUP(B60,'Upper Songlist'!$A:$K,11,FALSE),"")</f>
        <v/>
      </c>
    </row>
    <row r="61" spans="1:14" ht="14.25" thickTop="1" thickBot="1" x14ac:dyDescent="0.25">
      <c r="A61" s="72"/>
      <c r="B61" s="72"/>
      <c r="C61" s="73" t="str">
        <f>IFERROR(VLOOKUP(B61,'Upper Songlist'!$A:$K,5, FALSE),"")</f>
        <v/>
      </c>
      <c r="D61" s="74" t="str">
        <f>IFERROR(VLOOKUP(B61,'Upper Songlist'!$A:$K,4, FALSE),"")</f>
        <v/>
      </c>
      <c r="E61" s="75" t="str">
        <f>IFERROR(VLOOKUP(B61,'Upper Songlist'!$A:$K,6,FALSE),"")</f>
        <v/>
      </c>
      <c r="F61" s="74" t="str">
        <f>IFERROR(VLOOKUP(B61,'Upper Songlist'!$A:$K,7, FALSE),"")</f>
        <v/>
      </c>
      <c r="G61" s="74" t="str">
        <f t="shared" si="0"/>
        <v/>
      </c>
      <c r="H61" s="75" t="str">
        <f>IFERROR(VLOOKUP(B61,'Upper Songlist'!$A:$K,8, FALSE),"")</f>
        <v/>
      </c>
      <c r="I61" s="76" t="str">
        <f>IFERROR(VLOOKUP(B61,'Upper Songlist'!$A:$K,9,FALSE),"")</f>
        <v/>
      </c>
      <c r="J61" s="77" t="str">
        <f>IFERROR(VLOOKUP(B61,'Upper Songlist'!$A:$K,10,FALSE),"")</f>
        <v/>
      </c>
      <c r="K61" s="79" t="str">
        <f>IFERROR(VLOOKUP(B61,'Upper Songlist'!$A:$K,11,FALSE),"")</f>
        <v/>
      </c>
    </row>
    <row r="62" spans="1:14" ht="14.25" thickTop="1" thickBot="1" x14ac:dyDescent="0.25">
      <c r="A62" s="72"/>
      <c r="B62" s="72"/>
      <c r="C62" s="73" t="str">
        <f>IFERROR(VLOOKUP(B62,'Upper Songlist'!$A:$K,5, FALSE),"")</f>
        <v/>
      </c>
      <c r="D62" s="74" t="str">
        <f>IFERROR(VLOOKUP(B62,'Upper Songlist'!$A:$K,4, FALSE),"")</f>
        <v/>
      </c>
      <c r="E62" s="75" t="str">
        <f>IFERROR(VLOOKUP(B62,'Upper Songlist'!$A:$K,6,FALSE),"")</f>
        <v/>
      </c>
      <c r="F62" s="74" t="str">
        <f>IFERROR(VLOOKUP(B62,'Upper Songlist'!$A:$K,7, FALSE),"")</f>
        <v/>
      </c>
      <c r="G62" s="74" t="str">
        <f t="shared" si="0"/>
        <v/>
      </c>
      <c r="H62" s="75" t="str">
        <f>IFERROR(VLOOKUP(B62,'Upper Songlist'!$A:$K,8, FALSE),"")</f>
        <v/>
      </c>
      <c r="I62" s="76" t="str">
        <f>IFERROR(VLOOKUP(B62,'Upper Songlist'!$A:$K,9,FALSE),"")</f>
        <v/>
      </c>
      <c r="J62" s="77" t="str">
        <f>IFERROR(VLOOKUP(B62,'Upper Songlist'!$A:$K,10,FALSE),"")</f>
        <v/>
      </c>
      <c r="K62" s="79" t="str">
        <f>IFERROR(VLOOKUP(B62,'Upper Songlist'!$A:$K,11,FALSE),"")</f>
        <v/>
      </c>
    </row>
    <row r="63" spans="1:14" ht="14.25" thickTop="1" thickBot="1" x14ac:dyDescent="0.25">
      <c r="A63" s="72"/>
      <c r="B63" s="72"/>
      <c r="C63" s="73" t="str">
        <f>IFERROR(VLOOKUP(B63,'Upper Songlist'!$A:$K,5, FALSE),"")</f>
        <v/>
      </c>
      <c r="D63" s="74" t="str">
        <f>IFERROR(VLOOKUP(B63,'Upper Songlist'!$A:$K,4, FALSE),"")</f>
        <v/>
      </c>
      <c r="E63" s="75" t="str">
        <f>IFERROR(VLOOKUP(B63,'Upper Songlist'!$A:$K,6,FALSE),"")</f>
        <v/>
      </c>
      <c r="F63" s="74" t="str">
        <f>IFERROR(VLOOKUP(B63,'Upper Songlist'!$A:$K,7, FALSE),"")</f>
        <v/>
      </c>
      <c r="G63" s="74" t="str">
        <f t="shared" si="0"/>
        <v/>
      </c>
      <c r="H63" s="75" t="str">
        <f>IFERROR(VLOOKUP(B63,'Upper Songlist'!$A:$K,8, FALSE),"")</f>
        <v/>
      </c>
      <c r="I63" s="76" t="str">
        <f>IFERROR(VLOOKUP(B63,'Upper Songlist'!$A:$K,9,FALSE),"")</f>
        <v/>
      </c>
      <c r="J63" s="77" t="str">
        <f>IFERROR(VLOOKUP(B63,'Upper Songlist'!$A:$K,10,FALSE),"")</f>
        <v/>
      </c>
      <c r="K63" s="79" t="str">
        <f>IFERROR(VLOOKUP(B63,'Upper Songlist'!$A:$K,11,FALSE),"")</f>
        <v/>
      </c>
    </row>
    <row r="64" spans="1:14" ht="14.25" thickTop="1" thickBot="1" x14ac:dyDescent="0.25">
      <c r="A64" s="72"/>
      <c r="B64" s="72"/>
      <c r="C64" s="73" t="str">
        <f>IFERROR(VLOOKUP(B64,'Upper Songlist'!$A:$K,5, FALSE),"")</f>
        <v/>
      </c>
      <c r="D64" s="74" t="str">
        <f>IFERROR(VLOOKUP(B64,'Upper Songlist'!$A:$K,4, FALSE),"")</f>
        <v/>
      </c>
      <c r="E64" s="75" t="str">
        <f>IFERROR(VLOOKUP(B64,'Upper Songlist'!$A:$K,6,FALSE),"")</f>
        <v/>
      </c>
      <c r="F64" s="74" t="str">
        <f>IFERROR(VLOOKUP(B64,'Upper Songlist'!$A:$K,7, FALSE),"")</f>
        <v/>
      </c>
      <c r="G64" s="74" t="str">
        <f t="shared" si="0"/>
        <v/>
      </c>
      <c r="H64" s="75" t="str">
        <f>IFERROR(VLOOKUP(B64,'Upper Songlist'!$A:$K,8, FALSE),"")</f>
        <v/>
      </c>
      <c r="I64" s="76" t="str">
        <f>IFERROR(VLOOKUP(B64,'Upper Songlist'!$A:$K,9,FALSE),"")</f>
        <v/>
      </c>
      <c r="J64" s="77" t="str">
        <f>IFERROR(VLOOKUP(B64,'Upper Songlist'!$A:$K,10,FALSE),"")</f>
        <v/>
      </c>
      <c r="K64" s="79" t="str">
        <f>IFERROR(VLOOKUP(B64,'Upper Songlist'!$A:$K,11,FALSE),"")</f>
        <v/>
      </c>
    </row>
    <row r="65" spans="1:11" ht="14.25" thickTop="1" thickBot="1" x14ac:dyDescent="0.25">
      <c r="A65" s="72"/>
      <c r="B65" s="72"/>
      <c r="C65" s="73" t="str">
        <f>IFERROR(VLOOKUP(B65,'Upper Songlist'!$A:$K,5, FALSE),"")</f>
        <v/>
      </c>
      <c r="D65" s="74" t="str">
        <f>IFERROR(VLOOKUP(B65,'Upper Songlist'!$A:$K,4, FALSE),"")</f>
        <v/>
      </c>
      <c r="E65" s="75" t="str">
        <f>IFERROR(VLOOKUP(B65,'Upper Songlist'!$A:$K,6,FALSE),"")</f>
        <v/>
      </c>
      <c r="F65" s="74" t="str">
        <f>IFERROR(VLOOKUP(B65,'Upper Songlist'!$A:$K,7, FALSE),"")</f>
        <v/>
      </c>
      <c r="G65" s="74" t="str">
        <f t="shared" si="0"/>
        <v/>
      </c>
      <c r="H65" s="75" t="str">
        <f>IFERROR(VLOOKUP(B65,'Upper Songlist'!$A:$K,8, FALSE),"")</f>
        <v/>
      </c>
      <c r="I65" s="76" t="str">
        <f>IFERROR(VLOOKUP(B65,'Upper Songlist'!$A:$K,9,FALSE),"")</f>
        <v/>
      </c>
      <c r="J65" s="77" t="str">
        <f>IFERROR(VLOOKUP(B65,'Upper Songlist'!$A:$K,10,FALSE),"")</f>
        <v/>
      </c>
      <c r="K65" s="79" t="str">
        <f>IFERROR(VLOOKUP(B65,'Upper Songlist'!$A:$K,11,FALSE),"")</f>
        <v/>
      </c>
    </row>
    <row r="66" spans="1:11" ht="14.25" thickTop="1" thickBot="1" x14ac:dyDescent="0.25">
      <c r="A66" s="72"/>
      <c r="B66" s="72"/>
      <c r="C66" s="73" t="str">
        <f>IFERROR(VLOOKUP(B66,'Upper Songlist'!$A:$K,5, FALSE),"")</f>
        <v/>
      </c>
      <c r="D66" s="74" t="str">
        <f>IFERROR(VLOOKUP(B66,'Upper Songlist'!$A:$K,4, FALSE),"")</f>
        <v/>
      </c>
      <c r="E66" s="75" t="str">
        <f>IFERROR(VLOOKUP(B66,'Upper Songlist'!$A:$K,6,FALSE),"")</f>
        <v/>
      </c>
      <c r="F66" s="74" t="str">
        <f>IFERROR(VLOOKUP(B66,'Upper Songlist'!$A:$K,7, FALSE),"")</f>
        <v/>
      </c>
      <c r="G66" s="74" t="str">
        <f t="shared" si="0"/>
        <v/>
      </c>
      <c r="H66" s="75" t="str">
        <f>IFERROR(VLOOKUP(B66,'Upper Songlist'!$A:$K,8, FALSE),"")</f>
        <v/>
      </c>
      <c r="I66" s="76" t="str">
        <f>IFERROR(VLOOKUP(B66,'Upper Songlist'!$A:$K,9,FALSE),"")</f>
        <v/>
      </c>
      <c r="J66" s="77" t="str">
        <f>IFERROR(VLOOKUP(B66,'Upper Songlist'!$A:$K,10,FALSE),"")</f>
        <v/>
      </c>
      <c r="K66" s="79" t="str">
        <f>IFERROR(VLOOKUP(B66,'Upper Songlist'!$A:$K,11,FALSE),"")</f>
        <v/>
      </c>
    </row>
    <row r="67" spans="1:11" ht="14.25" thickTop="1" thickBot="1" x14ac:dyDescent="0.25">
      <c r="A67" s="72"/>
      <c r="B67" s="72"/>
      <c r="C67" s="73" t="str">
        <f>IFERROR(VLOOKUP(B67,'Upper Songlist'!$A:$K,5, FALSE),"")</f>
        <v/>
      </c>
      <c r="D67" s="74" t="str">
        <f>IFERROR(VLOOKUP(B67,'Upper Songlist'!$A:$K,4, FALSE),"")</f>
        <v/>
      </c>
      <c r="E67" s="75" t="str">
        <f>IFERROR(VLOOKUP(B67,'Upper Songlist'!$A:$K,6,FALSE),"")</f>
        <v/>
      </c>
      <c r="F67" s="74" t="str">
        <f>IFERROR(VLOOKUP(B67,'Upper Songlist'!$A:$K,7, FALSE),"")</f>
        <v/>
      </c>
      <c r="G67" s="74" t="str">
        <f t="shared" si="0"/>
        <v/>
      </c>
      <c r="H67" s="75" t="str">
        <f>IFERROR(VLOOKUP(B67,'Upper Songlist'!$A:$K,8, FALSE),"")</f>
        <v/>
      </c>
      <c r="I67" s="76" t="str">
        <f>IFERROR(VLOOKUP(B67,'Upper Songlist'!$A:$K,9,FALSE),"")</f>
        <v/>
      </c>
      <c r="J67" s="77" t="str">
        <f>IFERROR(VLOOKUP(B67,'Upper Songlist'!$A:$K,10,FALSE),"")</f>
        <v/>
      </c>
      <c r="K67" s="79" t="str">
        <f>IFERROR(VLOOKUP(B67,'Upper Songlist'!$A:$K,11,FALSE),"")</f>
        <v/>
      </c>
    </row>
    <row r="68" spans="1:11" ht="13.5" thickTop="1" x14ac:dyDescent="0.2"/>
  </sheetData>
  <mergeCells count="8">
    <mergeCell ref="M29:N29"/>
    <mergeCell ref="M40:N40"/>
    <mergeCell ref="A1:B1"/>
    <mergeCell ref="C1:K1"/>
    <mergeCell ref="M2:N2"/>
    <mergeCell ref="M13:N13"/>
    <mergeCell ref="O14:O16"/>
    <mergeCell ref="M18:N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topLeftCell="A32" zoomScaleNormal="100" workbookViewId="0">
      <selection activeCell="O54" sqref="O54"/>
    </sheetView>
  </sheetViews>
  <sheetFormatPr defaultRowHeight="12.75" x14ac:dyDescent="0.2"/>
  <cols>
    <col min="1" max="1" width="2.85546875" style="21" bestFit="1" customWidth="1"/>
    <col min="2" max="2" width="25.28515625" bestFit="1" customWidth="1"/>
    <col min="3" max="3" width="35.140625" style="21" bestFit="1" customWidth="1"/>
    <col min="4" max="4" width="4" style="21" customWidth="1"/>
    <col min="5" max="5" width="33.5703125" bestFit="1" customWidth="1"/>
    <col min="7" max="7" width="7.28515625" style="27" bestFit="1" customWidth="1"/>
    <col min="8" max="8" width="6" style="27" bestFit="1" customWidth="1"/>
    <col min="9" max="9" width="9.5703125" style="40" bestFit="1" customWidth="1"/>
    <col min="10" max="10" width="8.7109375" style="40" bestFit="1" customWidth="1"/>
    <col min="11" max="11" width="9.5703125" style="46" bestFit="1" customWidth="1"/>
    <col min="12" max="12" width="8.28515625" style="21" hidden="1" customWidth="1"/>
    <col min="13" max="13" width="12" hidden="1" customWidth="1"/>
    <col min="14" max="14" width="7" style="21" customWidth="1"/>
    <col min="15" max="15" width="15.28515625" bestFit="1" customWidth="1"/>
    <col min="17" max="17" width="1.85546875" customWidth="1"/>
    <col min="18" max="18" width="30" bestFit="1" customWidth="1"/>
    <col min="20" max="20" width="2.5703125" customWidth="1"/>
    <col min="21" max="21" width="15.7109375" bestFit="1" customWidth="1"/>
    <col min="23" max="23" width="9.140625" style="21"/>
  </cols>
  <sheetData>
    <row r="1" spans="1:24" ht="13.5" thickBot="1" x14ac:dyDescent="0.25">
      <c r="A1" s="36" t="s">
        <v>298</v>
      </c>
      <c r="B1" s="36"/>
      <c r="C1" s="36"/>
      <c r="D1" s="36"/>
      <c r="E1" s="36"/>
      <c r="F1" s="36"/>
      <c r="G1" s="36"/>
      <c r="H1" s="36"/>
      <c r="I1" s="36"/>
      <c r="J1" s="36"/>
      <c r="K1" s="36"/>
      <c r="M1" s="21"/>
      <c r="O1" s="21"/>
      <c r="P1" s="21"/>
    </row>
    <row r="2" spans="1:24" ht="14.25" thickTop="1" thickBot="1" x14ac:dyDescent="0.25">
      <c r="A2" s="7" t="s">
        <v>297</v>
      </c>
      <c r="B2" s="7" t="s">
        <v>227</v>
      </c>
      <c r="C2" s="7" t="s">
        <v>241</v>
      </c>
      <c r="D2" s="7" t="s">
        <v>4</v>
      </c>
      <c r="E2" s="7" t="s">
        <v>273</v>
      </c>
      <c r="F2" s="7" t="s">
        <v>3</v>
      </c>
      <c r="G2" s="32" t="s">
        <v>19</v>
      </c>
      <c r="H2" s="32" t="s">
        <v>20</v>
      </c>
      <c r="I2" s="37" t="s">
        <v>276</v>
      </c>
      <c r="J2" s="37" t="s">
        <v>278</v>
      </c>
      <c r="K2" s="45" t="s">
        <v>277</v>
      </c>
      <c r="L2" s="21" t="s">
        <v>299</v>
      </c>
      <c r="M2" s="21" t="s">
        <v>300</v>
      </c>
      <c r="N2" s="34"/>
      <c r="O2" s="3" t="s">
        <v>21</v>
      </c>
      <c r="P2" s="6">
        <f>SUM(H:H)</f>
        <v>300016</v>
      </c>
      <c r="R2" s="60" t="s">
        <v>279</v>
      </c>
      <c r="S2" s="61" t="s">
        <v>280</v>
      </c>
      <c r="T2" s="21"/>
      <c r="U2" s="55" t="s">
        <v>283</v>
      </c>
      <c r="V2" s="56" t="s">
        <v>280</v>
      </c>
    </row>
    <row r="3" spans="1:24" ht="14.25" thickTop="1" thickBot="1" x14ac:dyDescent="0.25">
      <c r="A3" s="35">
        <v>1</v>
      </c>
      <c r="B3" s="35" t="s">
        <v>231</v>
      </c>
      <c r="C3" s="35" t="s">
        <v>242</v>
      </c>
      <c r="D3" s="10">
        <v>16</v>
      </c>
      <c r="E3" s="13" t="s">
        <v>197</v>
      </c>
      <c r="F3" s="10">
        <v>170</v>
      </c>
      <c r="G3" s="41">
        <v>8.0333333333333332</v>
      </c>
      <c r="H3" s="17">
        <v>4902</v>
      </c>
      <c r="I3" s="38">
        <v>0.8024</v>
      </c>
      <c r="J3" s="38">
        <f>(F3/238)*2-1</f>
        <v>0.4285714285714286</v>
      </c>
      <c r="K3" s="42">
        <f>(H3*I3*J3)^(1+((D3-15)/100))/167</f>
        <v>10.872736045338527</v>
      </c>
      <c r="L3" s="43">
        <f>I3+J3</f>
        <v>1.2309714285714286</v>
      </c>
      <c r="M3" s="21">
        <f>K3/(G3)</f>
        <v>1.3534526197516838</v>
      </c>
      <c r="N3" s="34"/>
      <c r="O3" s="3" t="s">
        <v>22</v>
      </c>
      <c r="P3" s="6">
        <f>SUM(G:G)</f>
        <v>449.96666666666658</v>
      </c>
      <c r="R3" s="58" t="s">
        <v>266</v>
      </c>
      <c r="S3" s="59">
        <f>COUNTIF(C:C,R3)</f>
        <v>1</v>
      </c>
      <c r="T3" s="21"/>
      <c r="U3" s="57" t="s">
        <v>231</v>
      </c>
      <c r="V3" s="47">
        <f>COUNTIF(B:B,"*"&amp;U3&amp;"*")</f>
        <v>16</v>
      </c>
      <c r="X3" s="21"/>
    </row>
    <row r="4" spans="1:24" ht="14.25" thickTop="1" thickBot="1" x14ac:dyDescent="0.25">
      <c r="A4" s="35">
        <v>2</v>
      </c>
      <c r="B4" s="33" t="s">
        <v>231</v>
      </c>
      <c r="C4" s="33" t="s">
        <v>243</v>
      </c>
      <c r="D4" s="5">
        <v>16</v>
      </c>
      <c r="E4" s="2" t="s">
        <v>198</v>
      </c>
      <c r="F4" s="5">
        <v>174</v>
      </c>
      <c r="G4" s="41">
        <v>4.5</v>
      </c>
      <c r="H4" s="18">
        <v>2841</v>
      </c>
      <c r="I4" s="39">
        <v>0.84099999999999997</v>
      </c>
      <c r="J4" s="38">
        <f>(F4/238)*2-1</f>
        <v>0.46218487394957974</v>
      </c>
      <c r="K4" s="42">
        <f>(H4*I4*J4)^(1+((D4-15)/100))/167</f>
        <v>7.0924668738325005</v>
      </c>
      <c r="L4" s="43">
        <f>I4+J4</f>
        <v>1.3031848739495797</v>
      </c>
      <c r="M4" s="21">
        <f>K4/(G4)</f>
        <v>1.5761037497405557</v>
      </c>
      <c r="N4" s="34"/>
      <c r="O4" s="3" t="s">
        <v>23</v>
      </c>
      <c r="P4" s="6">
        <f>AVERAGE(F:F)</f>
        <v>203.78125</v>
      </c>
      <c r="R4" s="58" t="s">
        <v>267</v>
      </c>
      <c r="S4" s="49">
        <f>COUNTIF(C:C,R4)</f>
        <v>1</v>
      </c>
      <c r="T4" s="21"/>
      <c r="U4" s="50" t="s">
        <v>232</v>
      </c>
      <c r="V4" s="49">
        <f>COUNTIF(B:B,"*"&amp;U4&amp;"*")</f>
        <v>12</v>
      </c>
      <c r="X4" s="21"/>
    </row>
    <row r="5" spans="1:24" ht="14.25" thickTop="1" thickBot="1" x14ac:dyDescent="0.25">
      <c r="A5" s="35">
        <v>3</v>
      </c>
      <c r="B5" s="5" t="s">
        <v>294</v>
      </c>
      <c r="C5" s="5" t="s">
        <v>244</v>
      </c>
      <c r="D5" s="5">
        <v>16</v>
      </c>
      <c r="E5" s="2" t="s">
        <v>234</v>
      </c>
      <c r="F5" s="5">
        <v>175</v>
      </c>
      <c r="G5" s="41">
        <v>7.3166666666666664</v>
      </c>
      <c r="H5" s="18">
        <v>4014</v>
      </c>
      <c r="I5" s="39">
        <v>0.6875</v>
      </c>
      <c r="J5" s="38">
        <f>(F5/238)*2-1</f>
        <v>0.47058823529411775</v>
      </c>
      <c r="K5" s="42">
        <f>(H5*I5*J5)^(1+((D5-15)/100))/167</f>
        <v>8.3542905723954384</v>
      </c>
      <c r="L5" s="43">
        <f>I5+J5</f>
        <v>1.1580882352941178</v>
      </c>
      <c r="M5" s="21">
        <f>K5/(G5)</f>
        <v>1.1418164791428846</v>
      </c>
      <c r="N5" s="34"/>
      <c r="O5" s="3" t="s">
        <v>25</v>
      </c>
      <c r="P5" s="16">
        <f>AVERAGE(D:D)</f>
        <v>17.96875</v>
      </c>
      <c r="R5" s="50" t="s">
        <v>264</v>
      </c>
      <c r="S5" s="49">
        <f>COUNTIF(C:C,R5)</f>
        <v>2</v>
      </c>
      <c r="T5" s="21"/>
      <c r="U5" s="48" t="s">
        <v>228</v>
      </c>
      <c r="V5" s="49">
        <f>COUNTIF(B:B,"*"&amp;U5&amp;"*")</f>
        <v>7</v>
      </c>
      <c r="X5" s="21"/>
    </row>
    <row r="6" spans="1:24" ht="14.25" thickTop="1" thickBot="1" x14ac:dyDescent="0.25">
      <c r="A6" s="35">
        <v>4</v>
      </c>
      <c r="B6" s="5" t="s">
        <v>296</v>
      </c>
      <c r="C6" s="5" t="s">
        <v>243</v>
      </c>
      <c r="D6" s="5">
        <v>16</v>
      </c>
      <c r="E6" s="2" t="s">
        <v>246</v>
      </c>
      <c r="F6" s="5">
        <v>180</v>
      </c>
      <c r="G6" s="41">
        <v>5.0166666666666666</v>
      </c>
      <c r="H6" s="18">
        <v>3195</v>
      </c>
      <c r="I6" s="39">
        <v>0.79369999999999996</v>
      </c>
      <c r="J6" s="38">
        <f>(F6/238)*2-1</f>
        <v>0.51260504201680668</v>
      </c>
      <c r="K6" s="42">
        <f>(H6*I6*J6)^(1+((D6-15)/100))/167</f>
        <v>8.3624348335232721</v>
      </c>
      <c r="L6" s="43">
        <f>I6+J6</f>
        <v>1.3063050420168065</v>
      </c>
      <c r="M6" s="21">
        <f>K6/(G6)</f>
        <v>1.6669305315993235</v>
      </c>
      <c r="N6" s="34"/>
      <c r="O6" s="3" t="s">
        <v>24</v>
      </c>
      <c r="P6" s="4">
        <f>P2/(P3*60)</f>
        <v>11.112526853841027</v>
      </c>
      <c r="R6" s="50" t="s">
        <v>247</v>
      </c>
      <c r="S6" s="49">
        <f>COUNTIF(C:C,R6)</f>
        <v>2</v>
      </c>
      <c r="T6" s="21"/>
      <c r="U6" s="50" t="s">
        <v>236</v>
      </c>
      <c r="V6" s="49">
        <f>COUNTIF(B:B,"*"&amp;U6&amp;"*")</f>
        <v>1</v>
      </c>
      <c r="X6" s="21"/>
    </row>
    <row r="7" spans="1:24" ht="13.5" thickTop="1" x14ac:dyDescent="0.2">
      <c r="A7" s="35">
        <v>5</v>
      </c>
      <c r="B7" s="5" t="s">
        <v>229</v>
      </c>
      <c r="C7" s="5" t="s">
        <v>243</v>
      </c>
      <c r="D7" s="5">
        <v>16</v>
      </c>
      <c r="E7" s="2" t="s">
        <v>245</v>
      </c>
      <c r="F7" s="5">
        <v>182</v>
      </c>
      <c r="G7" s="41">
        <v>6.6</v>
      </c>
      <c r="H7" s="18">
        <v>3551</v>
      </c>
      <c r="I7" s="39">
        <v>0.65059999999999996</v>
      </c>
      <c r="J7" s="38">
        <f>(F7/238)*2-1</f>
        <v>0.52941176470588225</v>
      </c>
      <c r="K7" s="42">
        <f>(H7*I7*J7)^(1+((D7-15)/100))/167</f>
        <v>7.8635097816308388</v>
      </c>
      <c r="L7" s="43">
        <f>I7+J7</f>
        <v>1.1800117647058821</v>
      </c>
      <c r="M7" s="21">
        <f>K7/(G7)</f>
        <v>1.1914408760046726</v>
      </c>
      <c r="N7" s="34"/>
      <c r="O7" s="21"/>
      <c r="P7" s="21"/>
      <c r="R7" s="48" t="s">
        <v>250</v>
      </c>
      <c r="S7" s="49">
        <f>COUNTIF(C:C,R7)</f>
        <v>1</v>
      </c>
      <c r="T7" s="21"/>
      <c r="U7" s="50" t="s">
        <v>287</v>
      </c>
      <c r="V7" s="49">
        <f>COUNTIF(B:B,"*"&amp;U7&amp;"*")</f>
        <v>1</v>
      </c>
      <c r="X7" s="21"/>
    </row>
    <row r="8" spans="1:24" x14ac:dyDescent="0.2">
      <c r="A8" s="35">
        <v>6</v>
      </c>
      <c r="B8" s="5" t="s">
        <v>289</v>
      </c>
      <c r="C8" s="5" t="s">
        <v>247</v>
      </c>
      <c r="D8" s="5">
        <v>16</v>
      </c>
      <c r="E8" s="2" t="s">
        <v>200</v>
      </c>
      <c r="F8" s="5">
        <v>185</v>
      </c>
      <c r="G8" s="41">
        <v>3.5166666666666666</v>
      </c>
      <c r="H8" s="18">
        <v>2207</v>
      </c>
      <c r="I8" s="39">
        <v>0.71250000000000002</v>
      </c>
      <c r="J8" s="38">
        <f>(F8/238)*2-1</f>
        <v>0.55462184873949583</v>
      </c>
      <c r="K8" s="42">
        <f>(H8*I8*J8)^(1+((D8-15)/100))/167</f>
        <v>5.588220659971026</v>
      </c>
      <c r="L8" s="43">
        <f>I8+J8</f>
        <v>1.267121848739496</v>
      </c>
      <c r="M8" s="21">
        <f>K8/(G8)</f>
        <v>1.5890674862476852</v>
      </c>
      <c r="N8" s="34"/>
      <c r="O8" s="21"/>
      <c r="P8" s="21"/>
      <c r="R8" s="50" t="s">
        <v>269</v>
      </c>
      <c r="S8" s="49">
        <f>COUNTIF(C:C,R8)</f>
        <v>1</v>
      </c>
      <c r="T8" s="21"/>
      <c r="U8" s="48" t="s">
        <v>238</v>
      </c>
      <c r="V8" s="49">
        <f>COUNTIF(B:B,"*"&amp;U8&amp;"*")</f>
        <v>2</v>
      </c>
      <c r="X8" s="21"/>
    </row>
    <row r="9" spans="1:24" x14ac:dyDescent="0.2">
      <c r="A9" s="35">
        <v>7</v>
      </c>
      <c r="B9" s="5" t="s">
        <v>290</v>
      </c>
      <c r="C9" s="5" t="s">
        <v>243</v>
      </c>
      <c r="D9" s="5">
        <v>16</v>
      </c>
      <c r="E9" s="2" t="s">
        <v>202</v>
      </c>
      <c r="F9" s="5">
        <v>190</v>
      </c>
      <c r="G9" s="41">
        <v>4.5</v>
      </c>
      <c r="H9" s="18">
        <v>2861</v>
      </c>
      <c r="I9" s="39">
        <v>0.68540000000000001</v>
      </c>
      <c r="J9" s="38">
        <f>(F9/238)*2-1</f>
        <v>0.59663865546218497</v>
      </c>
      <c r="K9" s="42">
        <f>(H9*I9*J9)^(1+((D9-15)/100))/167</f>
        <v>7.5186281698315272</v>
      </c>
      <c r="L9" s="43">
        <f>I9+J9</f>
        <v>1.282038655462185</v>
      </c>
      <c r="M9" s="21">
        <f>K9/(G9)</f>
        <v>1.6708062599625615</v>
      </c>
      <c r="N9" s="34"/>
      <c r="O9" s="21"/>
      <c r="P9" s="21"/>
      <c r="R9" s="48" t="s">
        <v>242</v>
      </c>
      <c r="S9" s="49">
        <f>COUNTIF(C:C,R9)</f>
        <v>8</v>
      </c>
      <c r="T9" s="21"/>
      <c r="U9" s="48" t="s">
        <v>295</v>
      </c>
      <c r="V9" s="49">
        <f>COUNTIF(B:B,"*"&amp;U9&amp;"*")</f>
        <v>1</v>
      </c>
      <c r="X9" s="21"/>
    </row>
    <row r="10" spans="1:24" x14ac:dyDescent="0.2">
      <c r="A10" s="35">
        <v>8</v>
      </c>
      <c r="B10" s="5" t="s">
        <v>291</v>
      </c>
      <c r="C10" s="5" t="s">
        <v>243</v>
      </c>
      <c r="D10" s="5">
        <v>16</v>
      </c>
      <c r="E10" s="2" t="s">
        <v>201</v>
      </c>
      <c r="F10" s="5">
        <v>195</v>
      </c>
      <c r="G10" s="41">
        <v>4.7666666666666666</v>
      </c>
      <c r="H10" s="18">
        <v>2711</v>
      </c>
      <c r="I10" s="39">
        <v>0.47389999999999999</v>
      </c>
      <c r="J10" s="38">
        <f>(F10/238)*2-1</f>
        <v>0.6386554621848739</v>
      </c>
      <c r="K10" s="42">
        <f>(H10*I10*J10)^(1+((D10-15)/100))/167</f>
        <v>5.2542074343865277</v>
      </c>
      <c r="L10" s="43">
        <f>I10+J10</f>
        <v>1.1125554621848739</v>
      </c>
      <c r="M10" s="21">
        <f>K10/(G10)</f>
        <v>1.1022812799412296</v>
      </c>
      <c r="N10" s="34"/>
      <c r="O10" s="21"/>
      <c r="P10" s="21"/>
      <c r="R10" s="48" t="s">
        <v>248</v>
      </c>
      <c r="S10" s="49">
        <f>COUNTIF(C:C,R10)</f>
        <v>1</v>
      </c>
      <c r="T10" s="21"/>
      <c r="U10" s="50" t="s">
        <v>230</v>
      </c>
      <c r="V10" s="49">
        <f>COUNTIF(B:B,"*"&amp;U10&amp;"*")</f>
        <v>3</v>
      </c>
      <c r="X10" s="21"/>
    </row>
    <row r="11" spans="1:24" x14ac:dyDescent="0.2">
      <c r="A11" s="35">
        <v>9</v>
      </c>
      <c r="B11" s="5" t="s">
        <v>228</v>
      </c>
      <c r="C11" s="5" t="s">
        <v>248</v>
      </c>
      <c r="D11" s="5">
        <v>16</v>
      </c>
      <c r="E11" s="2" t="s">
        <v>109</v>
      </c>
      <c r="F11" s="5">
        <v>199</v>
      </c>
      <c r="G11" s="41">
        <v>4.3666666666666663</v>
      </c>
      <c r="H11" s="18">
        <v>2697</v>
      </c>
      <c r="I11" s="39">
        <v>0.70050000000000001</v>
      </c>
      <c r="J11" s="38">
        <f>(F11/238)*2-1</f>
        <v>0.67226890756302526</v>
      </c>
      <c r="K11" s="42">
        <f>(H11*I11*J11)^(1+((D11-15)/100))/167</f>
        <v>8.168719091181659</v>
      </c>
      <c r="L11" s="43">
        <f>I11+J11</f>
        <v>1.3727689075630254</v>
      </c>
      <c r="M11" s="21">
        <f>K11/(G11)</f>
        <v>1.8706990285148839</v>
      </c>
      <c r="N11" s="34"/>
      <c r="O11" s="21"/>
      <c r="P11" s="21"/>
      <c r="R11" s="50" t="s">
        <v>256</v>
      </c>
      <c r="S11" s="49">
        <f>COUNTIF(C:C,R11)</f>
        <v>2</v>
      </c>
      <c r="T11" s="21"/>
      <c r="U11" s="48" t="s">
        <v>235</v>
      </c>
      <c r="V11" s="49">
        <f>COUNTIF(B:B,"*"&amp;U11&amp;"*")</f>
        <v>2</v>
      </c>
      <c r="X11" s="21"/>
    </row>
    <row r="12" spans="1:24" x14ac:dyDescent="0.2">
      <c r="A12" s="35">
        <v>10</v>
      </c>
      <c r="B12" s="5" t="s">
        <v>284</v>
      </c>
      <c r="C12" s="5" t="s">
        <v>255</v>
      </c>
      <c r="D12" s="5">
        <v>16</v>
      </c>
      <c r="E12" s="2" t="s">
        <v>274</v>
      </c>
      <c r="F12" s="5">
        <v>201</v>
      </c>
      <c r="G12" s="41">
        <v>4.0999999999999996</v>
      </c>
      <c r="H12" s="18">
        <v>2331</v>
      </c>
      <c r="I12" s="39">
        <v>0.57689999999999997</v>
      </c>
      <c r="J12" s="38">
        <f>(F12/238)*2-1</f>
        <v>0.68907563025210083</v>
      </c>
      <c r="K12" s="42">
        <f>(H12*I12*J12)^(1+((D12-15)/100))/167</f>
        <v>5.9410379882627957</v>
      </c>
      <c r="L12" s="43">
        <f>I12+J12</f>
        <v>1.2659756302521008</v>
      </c>
      <c r="M12" s="21">
        <f>K12/(G12)</f>
        <v>1.4490336556738528</v>
      </c>
      <c r="N12" s="34"/>
      <c r="O12" s="46"/>
      <c r="P12" s="21"/>
      <c r="R12" s="48" t="s">
        <v>252</v>
      </c>
      <c r="S12" s="49">
        <f>COUNTIF(C:C,R12)</f>
        <v>1</v>
      </c>
      <c r="T12" s="21"/>
      <c r="U12" s="48" t="s">
        <v>233</v>
      </c>
      <c r="V12" s="49">
        <f>COUNTIF(B:B,"*"&amp;U12&amp;"*")</f>
        <v>1</v>
      </c>
      <c r="X12" s="21"/>
    </row>
    <row r="13" spans="1:24" x14ac:dyDescent="0.2">
      <c r="A13" s="35">
        <v>11</v>
      </c>
      <c r="B13" s="5" t="s">
        <v>238</v>
      </c>
      <c r="C13" s="5" t="s">
        <v>243</v>
      </c>
      <c r="D13" s="5">
        <v>16</v>
      </c>
      <c r="E13" s="2" t="s">
        <v>98</v>
      </c>
      <c r="F13" s="5">
        <v>202</v>
      </c>
      <c r="G13" s="41">
        <v>4.4833333333333334</v>
      </c>
      <c r="H13" s="18">
        <v>2451</v>
      </c>
      <c r="I13" s="39">
        <v>0.45129999999999998</v>
      </c>
      <c r="J13" s="38">
        <f>(F13/238)*2-1</f>
        <v>0.69747899159663862</v>
      </c>
      <c r="K13" s="42">
        <f>(H13*I13*J13)^(1+((D13-15)/100))/167</f>
        <v>4.9373816924030871</v>
      </c>
      <c r="L13" s="43">
        <f>I13+J13</f>
        <v>1.1487789915966387</v>
      </c>
      <c r="M13" s="21">
        <f>K13/(G13)</f>
        <v>1.1012747269300567</v>
      </c>
      <c r="N13" s="34"/>
      <c r="O13" s="21"/>
      <c r="P13" s="21"/>
      <c r="R13" s="50" t="s">
        <v>251</v>
      </c>
      <c r="S13" s="49">
        <f>COUNTIF(C:C,R13)</f>
        <v>1</v>
      </c>
      <c r="T13" s="21"/>
      <c r="U13" s="48" t="s">
        <v>293</v>
      </c>
      <c r="V13" s="49">
        <f>COUNTIF(B:B,"*"&amp;U13&amp;"*")</f>
        <v>1</v>
      </c>
      <c r="X13" s="21"/>
    </row>
    <row r="14" spans="1:24" x14ac:dyDescent="0.2">
      <c r="A14" s="35">
        <v>12</v>
      </c>
      <c r="B14" s="63" t="s">
        <v>229</v>
      </c>
      <c r="C14" s="63" t="s">
        <v>1</v>
      </c>
      <c r="D14" s="63">
        <v>16</v>
      </c>
      <c r="E14" s="64" t="s">
        <v>205</v>
      </c>
      <c r="F14" s="63">
        <v>205</v>
      </c>
      <c r="G14" s="41">
        <v>4.8666666666666671</v>
      </c>
      <c r="H14" s="65">
        <v>2593</v>
      </c>
      <c r="I14" s="39">
        <v>0.39439999999999997</v>
      </c>
      <c r="J14" s="38">
        <f>(F14/238)*2-1</f>
        <v>0.7226890756302522</v>
      </c>
      <c r="K14" s="42">
        <f>(H14*I14*J14)^(1+((D14-15)/100))/167</f>
        <v>4.7278245435384525</v>
      </c>
      <c r="L14" s="43">
        <f>I14+J14</f>
        <v>1.1170890756302523</v>
      </c>
      <c r="M14" s="21">
        <f>K14/(G14)</f>
        <v>0.97147079661749014</v>
      </c>
      <c r="N14" s="34"/>
      <c r="O14" s="21"/>
      <c r="P14" s="21"/>
      <c r="R14" s="48" t="s">
        <v>1</v>
      </c>
      <c r="S14" s="49">
        <f>COUNTIF(C:C,R14)</f>
        <v>1</v>
      </c>
      <c r="T14" s="21"/>
      <c r="U14" s="48" t="s">
        <v>154</v>
      </c>
      <c r="V14" s="49">
        <f>COUNTIF(B:B,"*"&amp;U14&amp;"*")</f>
        <v>2</v>
      </c>
      <c r="X14" s="21"/>
    </row>
    <row r="15" spans="1:24" x14ac:dyDescent="0.2">
      <c r="A15" s="35">
        <v>13</v>
      </c>
      <c r="B15" s="5" t="s">
        <v>232</v>
      </c>
      <c r="C15" s="5" t="s">
        <v>249</v>
      </c>
      <c r="D15" s="5">
        <v>16</v>
      </c>
      <c r="E15" s="2" t="s">
        <v>225</v>
      </c>
      <c r="F15" s="5">
        <v>211</v>
      </c>
      <c r="G15" s="41">
        <v>2.3666666666666667</v>
      </c>
      <c r="H15" s="18">
        <v>1456</v>
      </c>
      <c r="I15" s="39">
        <v>0.48</v>
      </c>
      <c r="J15" s="38">
        <f>(F15/238)*2-1</f>
        <v>0.77310924369747891</v>
      </c>
      <c r="K15" s="42">
        <f>(H15*I15*J15)^(1+((D15-15)/100))/167</f>
        <v>3.4455094226222647</v>
      </c>
      <c r="L15" s="43">
        <f>I15+J15</f>
        <v>1.2531092436974789</v>
      </c>
      <c r="M15" s="21">
        <f>K15/(G15)</f>
        <v>1.4558490518122245</v>
      </c>
      <c r="N15" s="34"/>
      <c r="O15" s="21"/>
      <c r="P15" s="21"/>
      <c r="R15" s="50" t="s">
        <v>259</v>
      </c>
      <c r="S15" s="49">
        <f>COUNTIF(C:C,R15)</f>
        <v>2</v>
      </c>
      <c r="T15" s="21"/>
      <c r="U15" s="50" t="s">
        <v>286</v>
      </c>
      <c r="V15" s="49">
        <f>COUNTIF(B:B,"*"&amp;U15&amp;"*")</f>
        <v>2</v>
      </c>
      <c r="X15" s="21"/>
    </row>
    <row r="16" spans="1:24" x14ac:dyDescent="0.2">
      <c r="A16" s="35">
        <v>14</v>
      </c>
      <c r="B16" s="5" t="s">
        <v>229</v>
      </c>
      <c r="C16" s="5" t="s">
        <v>250</v>
      </c>
      <c r="D16" s="5">
        <v>16</v>
      </c>
      <c r="E16" s="2" t="s">
        <v>203</v>
      </c>
      <c r="F16" s="5">
        <v>212</v>
      </c>
      <c r="G16" s="41">
        <v>2.1833333333333331</v>
      </c>
      <c r="H16" s="18">
        <v>1286</v>
      </c>
      <c r="I16" s="39">
        <v>0.58930000000000005</v>
      </c>
      <c r="J16" s="38">
        <f>(F16/238)*2-1</f>
        <v>0.78151260504201692</v>
      </c>
      <c r="K16" s="42">
        <f>(H16*I16*J16)^(1+((D16-15)/100))/167</f>
        <v>3.7802633838122071</v>
      </c>
      <c r="L16" s="43">
        <f>I16+J16</f>
        <v>1.3708126050420169</v>
      </c>
      <c r="M16" s="21">
        <f>K16/(G16)</f>
        <v>1.731418343730782</v>
      </c>
      <c r="N16" s="34"/>
      <c r="O16" s="21"/>
      <c r="P16" s="21"/>
      <c r="R16" s="50" t="s">
        <v>260</v>
      </c>
      <c r="S16" s="49">
        <f>COUNTIF(C:C,R16)</f>
        <v>1</v>
      </c>
      <c r="T16" s="21"/>
      <c r="U16" s="50" t="s">
        <v>239</v>
      </c>
      <c r="V16" s="49">
        <f>COUNTIF(B:B,"*"&amp;U16&amp;"*")</f>
        <v>1</v>
      </c>
      <c r="X16" s="21"/>
    </row>
    <row r="17" spans="1:24" x14ac:dyDescent="0.2">
      <c r="A17" s="35">
        <v>15</v>
      </c>
      <c r="B17" s="63" t="s">
        <v>236</v>
      </c>
      <c r="C17" s="63" t="s">
        <v>251</v>
      </c>
      <c r="D17" s="63">
        <v>16</v>
      </c>
      <c r="E17" s="64" t="s">
        <v>204</v>
      </c>
      <c r="F17" s="63">
        <v>216</v>
      </c>
      <c r="G17" s="41">
        <v>5.4666666666666668</v>
      </c>
      <c r="H17" s="65">
        <v>2419</v>
      </c>
      <c r="I17" s="39">
        <v>0.20419999999999999</v>
      </c>
      <c r="J17" s="38">
        <f>(F17/238)*2-1</f>
        <v>0.81512605042016806</v>
      </c>
      <c r="K17" s="42">
        <f>(H17*I17*J17)^(1+((D17-15)/100))/167</f>
        <v>2.5600536788209092</v>
      </c>
      <c r="L17" s="43">
        <f>I17+J17</f>
        <v>1.019326050420168</v>
      </c>
      <c r="M17" s="21">
        <f>K17/(G17)</f>
        <v>0.46830250222333702</v>
      </c>
      <c r="N17" s="34"/>
      <c r="O17" s="21"/>
      <c r="P17" s="21"/>
      <c r="R17" s="50" t="s">
        <v>249</v>
      </c>
      <c r="S17" s="49">
        <f>COUNTIF(C:C,R17)</f>
        <v>2</v>
      </c>
      <c r="T17" s="21"/>
      <c r="U17" s="50" t="s">
        <v>322</v>
      </c>
      <c r="V17" s="49">
        <f>COUNTIF(B:B,"*"&amp;U17&amp;"*")</f>
        <v>1</v>
      </c>
      <c r="X17" s="21"/>
    </row>
    <row r="18" spans="1:24" x14ac:dyDescent="0.2">
      <c r="A18" s="35">
        <v>16</v>
      </c>
      <c r="B18" s="5" t="s">
        <v>228</v>
      </c>
      <c r="C18" s="5" t="s">
        <v>252</v>
      </c>
      <c r="D18" s="5">
        <v>17</v>
      </c>
      <c r="E18" s="2" t="s">
        <v>208</v>
      </c>
      <c r="F18" s="44">
        <v>178</v>
      </c>
      <c r="G18" s="41">
        <v>25.75</v>
      </c>
      <c r="H18" s="18">
        <v>13534</v>
      </c>
      <c r="I18" s="39">
        <v>0.60819999999999996</v>
      </c>
      <c r="J18" s="38">
        <f>(F18/238)*2-1</f>
        <v>0.49579831932773111</v>
      </c>
      <c r="K18" s="42">
        <f>(H18*I18*J18)^(1+((D18-15)/100))/167</f>
        <v>28.858697097437137</v>
      </c>
      <c r="L18" s="43">
        <f>I18+J18</f>
        <v>1.1039983193277312</v>
      </c>
      <c r="M18" s="21">
        <f>K18/(G18)</f>
        <v>1.1207261008713452</v>
      </c>
      <c r="N18" s="34"/>
      <c r="O18" s="21"/>
      <c r="P18" s="21"/>
      <c r="R18" s="50" t="s">
        <v>262</v>
      </c>
      <c r="S18" s="49">
        <f>COUNTIF(C:C,R18)</f>
        <v>4</v>
      </c>
      <c r="T18" s="21"/>
      <c r="U18" s="50" t="s">
        <v>284</v>
      </c>
      <c r="V18" s="49">
        <f>COUNTIF(B:B,"*"&amp;U18&amp;"*")</f>
        <v>6</v>
      </c>
      <c r="X18" s="21"/>
    </row>
    <row r="19" spans="1:24" x14ac:dyDescent="0.2">
      <c r="A19" s="35">
        <v>17</v>
      </c>
      <c r="B19" s="5" t="s">
        <v>237</v>
      </c>
      <c r="C19" s="5" t="s">
        <v>253</v>
      </c>
      <c r="D19" s="5">
        <v>17</v>
      </c>
      <c r="E19" s="2" t="s">
        <v>195</v>
      </c>
      <c r="F19" s="5">
        <v>174</v>
      </c>
      <c r="G19" s="41">
        <v>23.2</v>
      </c>
      <c r="H19" s="18">
        <v>12096</v>
      </c>
      <c r="I19" s="39">
        <v>0.57299999999999995</v>
      </c>
      <c r="J19" s="38">
        <f>(F19/238)*2-1</f>
        <v>0.46218487394957974</v>
      </c>
      <c r="K19" s="42">
        <f>(H19*I19*J19)^(1+((D19-15)/100))/167</f>
        <v>22.542802162363184</v>
      </c>
      <c r="L19" s="43">
        <f>I19+J19</f>
        <v>1.0351848739495797</v>
      </c>
      <c r="M19" s="21">
        <f>K19/(G19)</f>
        <v>0.97167250699841312</v>
      </c>
      <c r="N19" s="34"/>
      <c r="O19" s="21"/>
      <c r="P19" s="21"/>
      <c r="R19" s="50" t="s">
        <v>257</v>
      </c>
      <c r="S19" s="49">
        <f>COUNTIF(C:C,R19)</f>
        <v>3</v>
      </c>
      <c r="T19" s="21"/>
      <c r="U19" s="50" t="s">
        <v>288</v>
      </c>
      <c r="V19" s="49">
        <f>COUNTIF(B:B,"*"&amp;U19&amp;"*")</f>
        <v>1</v>
      </c>
      <c r="X19" s="21"/>
    </row>
    <row r="20" spans="1:24" x14ac:dyDescent="0.2">
      <c r="A20" s="35">
        <v>18</v>
      </c>
      <c r="B20" s="5" t="s">
        <v>230</v>
      </c>
      <c r="C20" s="5" t="s">
        <v>254</v>
      </c>
      <c r="D20" s="5">
        <v>17</v>
      </c>
      <c r="E20" s="2" t="s">
        <v>173</v>
      </c>
      <c r="F20" s="5">
        <v>178</v>
      </c>
      <c r="G20" s="41">
        <v>10.783333333333333</v>
      </c>
      <c r="H20" s="18">
        <v>5677</v>
      </c>
      <c r="I20" s="39">
        <v>0.61919999999999997</v>
      </c>
      <c r="J20" s="38">
        <f>(F20/238)*2-1</f>
        <v>0.49579831932773111</v>
      </c>
      <c r="K20" s="42">
        <f>(H20*I20*J20)^(1+((D20-15)/100))/167</f>
        <v>12.116118684334007</v>
      </c>
      <c r="L20" s="43">
        <f>I20+J20</f>
        <v>1.1149983193277311</v>
      </c>
      <c r="M20" s="21">
        <f>K20/(G20)</f>
        <v>1.1235967868006806</v>
      </c>
      <c r="N20" s="34"/>
      <c r="P20" s="21"/>
      <c r="R20" s="48" t="s">
        <v>253</v>
      </c>
      <c r="S20" s="49">
        <f>COUNTIF(C:C,R20)</f>
        <v>1</v>
      </c>
      <c r="T20" s="21"/>
      <c r="U20" s="48" t="s">
        <v>229</v>
      </c>
      <c r="V20" s="49">
        <f>COUNTIF(B:B,"*"&amp;U20&amp;"*")</f>
        <v>10</v>
      </c>
      <c r="X20" s="21"/>
    </row>
    <row r="21" spans="1:24" x14ac:dyDescent="0.2">
      <c r="A21" s="35">
        <v>19</v>
      </c>
      <c r="B21" s="5" t="s">
        <v>229</v>
      </c>
      <c r="C21" s="5" t="s">
        <v>247</v>
      </c>
      <c r="D21" s="5">
        <v>17</v>
      </c>
      <c r="E21" s="2" t="s">
        <v>174</v>
      </c>
      <c r="F21" s="5">
        <v>180</v>
      </c>
      <c r="G21" s="41">
        <v>6.9666666666666668</v>
      </c>
      <c r="H21" s="18">
        <v>4512</v>
      </c>
      <c r="I21" s="39">
        <v>0.88060000000000005</v>
      </c>
      <c r="J21" s="38">
        <f>(F21/238)*2-1</f>
        <v>0.51260504201680668</v>
      </c>
      <c r="K21" s="42">
        <f>(H21*I21*J21)^(1+((D21-15)/100))/167</f>
        <v>14.203415356262228</v>
      </c>
      <c r="L21" s="43">
        <f>I21+J21</f>
        <v>1.3932050420168067</v>
      </c>
      <c r="M21" s="21">
        <f>K21/(G21)</f>
        <v>2.038767754487401</v>
      </c>
      <c r="N21" s="34"/>
      <c r="P21" s="21"/>
      <c r="R21" s="48" t="s">
        <v>261</v>
      </c>
      <c r="S21" s="49">
        <f>COUNTIF(C:C,R21)</f>
        <v>1</v>
      </c>
      <c r="T21" s="21"/>
      <c r="U21" s="62" t="s">
        <v>289</v>
      </c>
      <c r="V21" s="54">
        <f>COUNTIF(B:B,"*"&amp;U21&amp;"*")</f>
        <v>1</v>
      </c>
      <c r="X21" s="21"/>
    </row>
    <row r="22" spans="1:24" ht="13.5" thickBot="1" x14ac:dyDescent="0.25">
      <c r="A22" s="35">
        <v>20</v>
      </c>
      <c r="B22" s="33" t="s">
        <v>231</v>
      </c>
      <c r="C22" s="33" t="s">
        <v>242</v>
      </c>
      <c r="D22" s="5">
        <v>17</v>
      </c>
      <c r="E22" s="2" t="s">
        <v>175</v>
      </c>
      <c r="F22" s="5">
        <v>185</v>
      </c>
      <c r="G22" s="41">
        <v>7.0333333333333332</v>
      </c>
      <c r="H22" s="18">
        <v>4971</v>
      </c>
      <c r="I22" s="39">
        <v>0.93810000000000004</v>
      </c>
      <c r="J22" s="38">
        <f>(F22/238)*2-1</f>
        <v>0.55462184873949583</v>
      </c>
      <c r="K22" s="42">
        <f>(H22*I22*J22)^(1+((D22-15)/100))/167</f>
        <v>18.122879364671142</v>
      </c>
      <c r="L22" s="43">
        <f>I22+J22</f>
        <v>1.492721848739496</v>
      </c>
      <c r="M22" s="21">
        <f>K22/(G22)</f>
        <v>2.5767127058774135</v>
      </c>
      <c r="N22" s="34"/>
      <c r="P22" s="21"/>
      <c r="R22" s="50" t="s">
        <v>281</v>
      </c>
      <c r="S22" s="49">
        <f>COUNTIF(C:C,R22)</f>
        <v>9</v>
      </c>
      <c r="T22" s="21"/>
      <c r="U22" s="51" t="s">
        <v>285</v>
      </c>
      <c r="V22" s="52">
        <f>COUNTIF(B:B,"*"&amp;U22&amp;"*")</f>
        <v>1</v>
      </c>
      <c r="X22" s="21"/>
    </row>
    <row r="23" spans="1:24" x14ac:dyDescent="0.2">
      <c r="A23" s="35">
        <v>21</v>
      </c>
      <c r="B23" s="5" t="s">
        <v>322</v>
      </c>
      <c r="C23" s="5" t="s">
        <v>255</v>
      </c>
      <c r="D23" s="5">
        <v>17</v>
      </c>
      <c r="E23" s="2" t="s">
        <v>138</v>
      </c>
      <c r="F23" s="5">
        <v>189</v>
      </c>
      <c r="G23" s="41">
        <v>5.2833333333333332</v>
      </c>
      <c r="H23" s="18">
        <v>3251</v>
      </c>
      <c r="I23" s="39">
        <v>0.7339</v>
      </c>
      <c r="J23" s="38">
        <f>(F23/238)*2-1</f>
        <v>0.58823529411764697</v>
      </c>
      <c r="K23" s="42">
        <f>(H23*I23*J23)^(1+((D23-15)/100))/167</f>
        <v>9.7147709031891942</v>
      </c>
      <c r="L23" s="43">
        <f>I23+J23</f>
        <v>1.322135294117647</v>
      </c>
      <c r="M23" s="21">
        <f>K23/(G23)</f>
        <v>1.8387578996572609</v>
      </c>
      <c r="N23" s="34"/>
      <c r="P23" s="21"/>
      <c r="R23" s="50" t="s">
        <v>282</v>
      </c>
      <c r="S23" s="49">
        <f>COUNTIF(C:C,R23)</f>
        <v>3</v>
      </c>
      <c r="T23" s="21"/>
      <c r="U23" s="21"/>
      <c r="V23" s="21"/>
      <c r="X23" s="21"/>
    </row>
    <row r="24" spans="1:24" x14ac:dyDescent="0.2">
      <c r="A24" s="35">
        <v>22</v>
      </c>
      <c r="B24" s="5" t="s">
        <v>229</v>
      </c>
      <c r="C24" s="5" t="s">
        <v>256</v>
      </c>
      <c r="D24" s="5">
        <v>17</v>
      </c>
      <c r="E24" s="2" t="s">
        <v>176</v>
      </c>
      <c r="F24" s="5">
        <v>190</v>
      </c>
      <c r="G24" s="41">
        <v>7.4</v>
      </c>
      <c r="H24" s="18">
        <v>4545</v>
      </c>
      <c r="I24" s="39">
        <v>0.68189999999999995</v>
      </c>
      <c r="J24" s="38">
        <f>(F24/238)*2-1</f>
        <v>0.59663865546218497</v>
      </c>
      <c r="K24" s="42">
        <f>(H24*I24*J24)^(1+((D24-15)/100))/167</f>
        <v>12.870304246313273</v>
      </c>
      <c r="L24" s="43">
        <f>I24+J24</f>
        <v>1.2785386554621849</v>
      </c>
      <c r="M24" s="21">
        <f>K24/(G24)</f>
        <v>1.7392303035558476</v>
      </c>
      <c r="N24" s="34"/>
      <c r="P24" s="21"/>
      <c r="R24" s="50" t="s">
        <v>265</v>
      </c>
      <c r="S24" s="49">
        <f>COUNTIF(C:C,R24)</f>
        <v>2</v>
      </c>
      <c r="T24" s="21"/>
      <c r="U24" s="21"/>
      <c r="V24" s="21"/>
      <c r="X24" s="21"/>
    </row>
    <row r="25" spans="1:24" x14ac:dyDescent="0.2">
      <c r="A25" s="35">
        <v>23</v>
      </c>
      <c r="B25" s="33" t="s">
        <v>231</v>
      </c>
      <c r="C25" s="33" t="s">
        <v>257</v>
      </c>
      <c r="D25" s="5">
        <v>17</v>
      </c>
      <c r="E25" s="2" t="s">
        <v>123</v>
      </c>
      <c r="F25" s="5">
        <v>195</v>
      </c>
      <c r="G25" s="41">
        <v>3.6333333333333333</v>
      </c>
      <c r="H25" s="18">
        <v>2540</v>
      </c>
      <c r="I25" s="39">
        <v>0.89880000000000004</v>
      </c>
      <c r="J25" s="38">
        <f>(F25/238)*2-1</f>
        <v>0.6386554621848739</v>
      </c>
      <c r="K25" s="42">
        <f>(H25*I25*J25)^(1+((D25-15)/100))/167</f>
        <v>10.100019408408738</v>
      </c>
      <c r="L25" s="43">
        <f>I25+J25</f>
        <v>1.5374554621848739</v>
      </c>
      <c r="M25" s="21">
        <f>K25/(G25)</f>
        <v>2.7798218555253404</v>
      </c>
      <c r="N25" s="34"/>
      <c r="P25" s="21"/>
      <c r="R25" s="48" t="s">
        <v>268</v>
      </c>
      <c r="S25" s="49">
        <f>COUNTIF(C:C,R25)</f>
        <v>1</v>
      </c>
      <c r="T25" s="21"/>
      <c r="U25" s="21"/>
      <c r="V25" s="21"/>
      <c r="X25" s="21"/>
    </row>
    <row r="26" spans="1:24" x14ac:dyDescent="0.2">
      <c r="A26" s="35">
        <v>24</v>
      </c>
      <c r="B26" s="5" t="s">
        <v>284</v>
      </c>
      <c r="C26" s="5" t="s">
        <v>243</v>
      </c>
      <c r="D26" s="5">
        <v>17</v>
      </c>
      <c r="E26" s="2" t="s">
        <v>258</v>
      </c>
      <c r="F26" s="5">
        <v>197</v>
      </c>
      <c r="G26" s="41">
        <v>5.3833333333333337</v>
      </c>
      <c r="H26" s="18">
        <v>3485</v>
      </c>
      <c r="I26" s="39">
        <v>0.71799999999999997</v>
      </c>
      <c r="J26" s="38">
        <f>(F26/238)*2-1</f>
        <v>0.65546218487394947</v>
      </c>
      <c r="K26" s="42">
        <f>(H26*I26*J26)^(1+((D26-15)/100))/167</f>
        <v>11.388221202011218</v>
      </c>
      <c r="L26" s="43">
        <f>I26+J26</f>
        <v>1.3734621848739494</v>
      </c>
      <c r="M26" s="21">
        <f>K26/(G26)</f>
        <v>2.1154590468132293</v>
      </c>
      <c r="N26" s="34"/>
      <c r="P26" s="21"/>
      <c r="R26" s="48" t="s">
        <v>263</v>
      </c>
      <c r="S26" s="49">
        <f>COUNTIF(C:C,R26)</f>
        <v>10</v>
      </c>
      <c r="T26" s="21"/>
      <c r="U26" s="21"/>
      <c r="V26" s="21"/>
      <c r="X26" s="21"/>
    </row>
    <row r="27" spans="1:24" x14ac:dyDescent="0.2">
      <c r="A27" s="35">
        <v>25</v>
      </c>
      <c r="B27" s="5" t="s">
        <v>229</v>
      </c>
      <c r="C27" s="5" t="s">
        <v>259</v>
      </c>
      <c r="D27" s="5">
        <v>17</v>
      </c>
      <c r="E27" s="2" t="s">
        <v>213</v>
      </c>
      <c r="F27" s="5">
        <v>200</v>
      </c>
      <c r="G27" s="41">
        <v>3.9833333333333334</v>
      </c>
      <c r="H27" s="18">
        <v>2504</v>
      </c>
      <c r="I27" s="39">
        <v>0.6482</v>
      </c>
      <c r="J27" s="38">
        <f>(F27/238)*2-1</f>
        <v>0.68067226890756305</v>
      </c>
      <c r="K27" s="42">
        <f>(H27*I27*J27)^(1+((D27-15)/100))/167</f>
        <v>7.6108044904910583</v>
      </c>
      <c r="L27" s="43">
        <f>I27+J27</f>
        <v>1.3288722689075629</v>
      </c>
      <c r="M27" s="21">
        <f>K27/(G27)</f>
        <v>1.9106622151860397</v>
      </c>
      <c r="N27" s="34"/>
      <c r="P27" s="21"/>
      <c r="R27" s="48" t="s">
        <v>244</v>
      </c>
      <c r="S27" s="49">
        <f>COUNTIF(C:C,R27)</f>
        <v>2</v>
      </c>
      <c r="T27" s="21"/>
      <c r="U27" s="21"/>
      <c r="V27" s="21"/>
      <c r="X27" s="21"/>
    </row>
    <row r="28" spans="1:24" ht="13.5" thickBot="1" x14ac:dyDescent="0.25">
      <c r="A28" s="35">
        <v>26</v>
      </c>
      <c r="B28" s="5" t="s">
        <v>292</v>
      </c>
      <c r="C28" s="5" t="s">
        <v>260</v>
      </c>
      <c r="D28" s="5">
        <v>17</v>
      </c>
      <c r="E28" s="2" t="s">
        <v>209</v>
      </c>
      <c r="F28" s="5">
        <v>201</v>
      </c>
      <c r="G28" s="41">
        <v>2.95</v>
      </c>
      <c r="H28" s="18">
        <v>2231</v>
      </c>
      <c r="I28" s="39">
        <v>0.91159999999999997</v>
      </c>
      <c r="J28" s="38">
        <f>(F28/238)*2-1</f>
        <v>0.68907563025210083</v>
      </c>
      <c r="K28" s="42">
        <f>(H28*I28*J28)^(1+((D28-15)/100))/167</f>
        <v>9.7003124263954259</v>
      </c>
      <c r="L28" s="43">
        <f>I28+J28</f>
        <v>1.6006756302521008</v>
      </c>
      <c r="M28" s="21">
        <f>K28/(G28)</f>
        <v>3.2882415004730254</v>
      </c>
      <c r="N28" s="34"/>
      <c r="P28" s="21"/>
      <c r="R28" s="53" t="s">
        <v>254</v>
      </c>
      <c r="S28" s="52">
        <f>COUNTIF(C:C,R28)</f>
        <v>1</v>
      </c>
      <c r="T28" s="21"/>
      <c r="U28" s="21"/>
      <c r="V28" s="21"/>
      <c r="X28" s="21"/>
    </row>
    <row r="29" spans="1:24" x14ac:dyDescent="0.2">
      <c r="A29" s="35">
        <v>27</v>
      </c>
      <c r="B29" s="5" t="s">
        <v>229</v>
      </c>
      <c r="C29" s="5" t="s">
        <v>261</v>
      </c>
      <c r="D29" s="5">
        <v>17</v>
      </c>
      <c r="E29" s="2" t="s">
        <v>226</v>
      </c>
      <c r="F29" s="5">
        <v>208</v>
      </c>
      <c r="G29" s="41">
        <v>4.7</v>
      </c>
      <c r="H29" s="18">
        <v>2851</v>
      </c>
      <c r="I29" s="39">
        <v>0.5</v>
      </c>
      <c r="J29" s="38">
        <f>(F29/238)*2-1</f>
        <v>0.74789915966386555</v>
      </c>
      <c r="K29" s="42">
        <f>(H29*I29*J29)^(1+((D29-15)/100))/167</f>
        <v>7.3392216021984211</v>
      </c>
      <c r="L29" s="43">
        <f>I29+J29</f>
        <v>1.2478991596638656</v>
      </c>
      <c r="M29" s="21">
        <f>K29/(G29)</f>
        <v>1.5615365111060471</v>
      </c>
      <c r="N29" s="34"/>
      <c r="P29" s="21"/>
      <c r="T29" s="21"/>
      <c r="U29" s="21"/>
      <c r="V29" s="21"/>
      <c r="X29" s="21"/>
    </row>
    <row r="30" spans="1:24" x14ac:dyDescent="0.2">
      <c r="A30" s="35">
        <v>28</v>
      </c>
      <c r="B30" s="5" t="s">
        <v>228</v>
      </c>
      <c r="C30" s="5" t="s">
        <v>262</v>
      </c>
      <c r="D30" s="5">
        <v>17</v>
      </c>
      <c r="E30" s="2" t="s">
        <v>206</v>
      </c>
      <c r="F30" s="5">
        <v>210</v>
      </c>
      <c r="G30" s="41">
        <v>4.5999999999999996</v>
      </c>
      <c r="H30" s="18">
        <v>2581</v>
      </c>
      <c r="I30" s="39">
        <v>0.5333</v>
      </c>
      <c r="J30" s="38">
        <f>(F30/238)*2-1</f>
        <v>0.76470588235294112</v>
      </c>
      <c r="K30" s="42">
        <f>(H30*I30*J30)^(1+((D30-15)/100))/167</f>
        <v>7.2440698349986858</v>
      </c>
      <c r="L30" s="43">
        <f>I30+J30</f>
        <v>1.2980058823529412</v>
      </c>
      <c r="M30" s="21">
        <f>K30/(G30)</f>
        <v>1.5747977902171058</v>
      </c>
      <c r="N30" s="34"/>
      <c r="P30" s="21"/>
      <c r="T30" s="21"/>
      <c r="U30" s="21"/>
      <c r="V30" s="21"/>
      <c r="X30" s="21"/>
    </row>
    <row r="31" spans="1:24" x14ac:dyDescent="0.2">
      <c r="A31" s="35">
        <v>29</v>
      </c>
      <c r="B31" s="5" t="s">
        <v>232</v>
      </c>
      <c r="C31" s="5" t="s">
        <v>243</v>
      </c>
      <c r="D31" s="5">
        <v>17</v>
      </c>
      <c r="E31" s="2" t="s">
        <v>85</v>
      </c>
      <c r="F31" s="5">
        <v>213</v>
      </c>
      <c r="G31" s="41">
        <v>3.9333333333333336</v>
      </c>
      <c r="H31" s="18">
        <v>2297</v>
      </c>
      <c r="I31" s="39">
        <v>0.48099999999999998</v>
      </c>
      <c r="J31" s="38">
        <f>(F31/238)*2-1</f>
        <v>0.7899159663865547</v>
      </c>
      <c r="K31" s="42">
        <f>(H31*I31*J31)^(1+((D31-15)/100))/167</f>
        <v>5.9839538009558142</v>
      </c>
      <c r="L31" s="43">
        <f>I31+J31</f>
        <v>1.2709159663865548</v>
      </c>
      <c r="M31" s="21">
        <f>K31/(G31)</f>
        <v>1.5213441866836814</v>
      </c>
      <c r="N31" s="34"/>
      <c r="P31" s="21"/>
      <c r="T31" s="21"/>
      <c r="U31" s="21"/>
      <c r="V31" s="21"/>
      <c r="X31" s="21"/>
    </row>
    <row r="32" spans="1:24" x14ac:dyDescent="0.2">
      <c r="A32" s="35">
        <v>30</v>
      </c>
      <c r="B32" s="5" t="s">
        <v>232</v>
      </c>
      <c r="C32" s="5" t="s">
        <v>263</v>
      </c>
      <c r="D32" s="5">
        <v>17</v>
      </c>
      <c r="E32" s="2" t="s">
        <v>207</v>
      </c>
      <c r="F32" s="5">
        <v>219</v>
      </c>
      <c r="G32" s="41">
        <v>2.5</v>
      </c>
      <c r="H32" s="18">
        <v>1376</v>
      </c>
      <c r="I32" s="39">
        <v>0.4672</v>
      </c>
      <c r="J32" s="38">
        <f>(F32/238)*2-1</f>
        <v>0.84033613445378141</v>
      </c>
      <c r="K32" s="42">
        <f>(H32*I32*J32)^(1+((D32-15)/100))/167</f>
        <v>3.6686756871717034</v>
      </c>
      <c r="L32" s="43">
        <f>I32+J32</f>
        <v>1.3075361344537815</v>
      </c>
      <c r="M32" s="21">
        <f>K32/(G32)</f>
        <v>1.4674702748686814</v>
      </c>
      <c r="N32" s="34"/>
      <c r="P32" s="21"/>
      <c r="T32" s="21"/>
      <c r="U32" s="21"/>
      <c r="V32" s="21"/>
      <c r="X32" s="21"/>
    </row>
    <row r="33" spans="1:24" x14ac:dyDescent="0.2">
      <c r="A33" s="35">
        <v>31</v>
      </c>
      <c r="B33" s="33" t="s">
        <v>231</v>
      </c>
      <c r="C33" s="33" t="s">
        <v>242</v>
      </c>
      <c r="D33" s="5">
        <v>18</v>
      </c>
      <c r="E33" s="2" t="s">
        <v>184</v>
      </c>
      <c r="F33" s="5">
        <v>190</v>
      </c>
      <c r="G33" s="41">
        <v>7.65</v>
      </c>
      <c r="H33" s="18">
        <v>5533</v>
      </c>
      <c r="I33" s="39">
        <v>0.9123</v>
      </c>
      <c r="J33" s="38">
        <f>(F33/238)*2-1</f>
        <v>0.59663865546218497</v>
      </c>
      <c r="K33" s="42">
        <f>(H33*I33*J33)^(1+((D33-15)/100))/167</f>
        <v>22.932824802513895</v>
      </c>
      <c r="L33" s="43">
        <f>I33+J33</f>
        <v>1.5089386554621851</v>
      </c>
      <c r="M33" s="21">
        <f>K33/(G33)</f>
        <v>2.9977548761456072</v>
      </c>
      <c r="N33" s="34"/>
      <c r="P33" s="21"/>
      <c r="T33" s="21"/>
      <c r="U33" s="21"/>
      <c r="V33" s="21"/>
      <c r="X33" s="21"/>
    </row>
    <row r="34" spans="1:24" x14ac:dyDescent="0.2">
      <c r="A34" s="35">
        <v>32</v>
      </c>
      <c r="B34" s="5" t="s">
        <v>284</v>
      </c>
      <c r="C34" s="5" t="s">
        <v>263</v>
      </c>
      <c r="D34" s="5">
        <v>18</v>
      </c>
      <c r="E34" s="2" t="s">
        <v>183</v>
      </c>
      <c r="F34" s="5">
        <v>192</v>
      </c>
      <c r="G34" s="41">
        <v>7</v>
      </c>
      <c r="H34" s="18">
        <v>4661</v>
      </c>
      <c r="I34" s="39">
        <v>0.84130000000000005</v>
      </c>
      <c r="J34" s="38">
        <f>(F34/238)*2-1</f>
        <v>0.61344537815126055</v>
      </c>
      <c r="K34" s="42">
        <f>(H34*I34*J34)^(1+((D34-15)/100))/167</f>
        <v>18.193891319687051</v>
      </c>
      <c r="L34" s="43">
        <f>I34+J34</f>
        <v>1.4547453781512605</v>
      </c>
      <c r="M34" s="21">
        <f>K34/(G34)</f>
        <v>2.5991273313838645</v>
      </c>
      <c r="N34" s="34"/>
      <c r="O34" s="21"/>
      <c r="P34" s="21"/>
      <c r="T34" s="21"/>
      <c r="U34" s="21"/>
      <c r="V34" s="21"/>
      <c r="X34" s="21"/>
    </row>
    <row r="35" spans="1:24" x14ac:dyDescent="0.2">
      <c r="A35" s="35">
        <v>33</v>
      </c>
      <c r="B35" s="33" t="s">
        <v>231</v>
      </c>
      <c r="C35" s="33" t="s">
        <v>242</v>
      </c>
      <c r="D35" s="5">
        <v>18</v>
      </c>
      <c r="E35" s="2" t="s">
        <v>210</v>
      </c>
      <c r="F35" s="5">
        <v>198</v>
      </c>
      <c r="G35" s="41">
        <v>6.6333333333333329</v>
      </c>
      <c r="H35" s="18">
        <v>4597</v>
      </c>
      <c r="I35" s="39">
        <v>0.86339999999999995</v>
      </c>
      <c r="J35" s="38">
        <f>(F35/238)*2-1</f>
        <v>0.66386554621848748</v>
      </c>
      <c r="K35" s="42">
        <f>(H35*I35*J35)^(1+((D35-15)/100))/167</f>
        <v>19.983576029549194</v>
      </c>
      <c r="L35" s="43">
        <f>I35+J35</f>
        <v>1.5272655462184874</v>
      </c>
      <c r="M35" s="21">
        <f>K35/(G35)</f>
        <v>3.0125994014395774</v>
      </c>
      <c r="N35" s="34"/>
      <c r="P35" s="21"/>
      <c r="U35" s="21"/>
      <c r="V35" s="21"/>
      <c r="X35" s="21"/>
    </row>
    <row r="36" spans="1:24" x14ac:dyDescent="0.2">
      <c r="A36" s="35">
        <v>34</v>
      </c>
      <c r="B36" s="5" t="s">
        <v>235</v>
      </c>
      <c r="C36" s="5" t="s">
        <v>244</v>
      </c>
      <c r="D36" s="5">
        <v>18</v>
      </c>
      <c r="E36" s="2" t="s">
        <v>223</v>
      </c>
      <c r="F36" s="5">
        <v>200</v>
      </c>
      <c r="G36" s="41">
        <v>7</v>
      </c>
      <c r="H36" s="18">
        <v>5049</v>
      </c>
      <c r="I36" s="39">
        <v>0.82099999999999995</v>
      </c>
      <c r="J36" s="38">
        <f>(F36/238)*2-1</f>
        <v>0.68067226890756305</v>
      </c>
      <c r="K36" s="42">
        <f>(H36*I36*J36)^(1+((D36-15)/100))/167</f>
        <v>21.442958828042247</v>
      </c>
      <c r="L36" s="43">
        <f>I36+J36</f>
        <v>1.501672268907563</v>
      </c>
      <c r="M36" s="21">
        <f>K36/(G36)</f>
        <v>3.0632798325774639</v>
      </c>
      <c r="N36" s="34"/>
      <c r="P36" s="21"/>
      <c r="U36" s="21"/>
      <c r="V36" s="21"/>
      <c r="X36" s="21"/>
    </row>
    <row r="37" spans="1:24" x14ac:dyDescent="0.2">
      <c r="A37" s="35">
        <v>35</v>
      </c>
      <c r="B37" s="33" t="s">
        <v>231</v>
      </c>
      <c r="C37" s="33" t="s">
        <v>257</v>
      </c>
      <c r="D37" s="5">
        <v>18</v>
      </c>
      <c r="E37" s="2" t="s">
        <v>165</v>
      </c>
      <c r="F37" s="5">
        <v>204</v>
      </c>
      <c r="G37" s="41">
        <v>4.4833333333333334</v>
      </c>
      <c r="H37" s="18">
        <v>3178</v>
      </c>
      <c r="I37" s="39">
        <v>0.85529999999999995</v>
      </c>
      <c r="J37" s="38">
        <f>(F37/238)*2-1</f>
        <v>0.71428571428571419</v>
      </c>
      <c r="K37" s="42">
        <f>(H37*I37*J37)^(1+((D37-15)/100))/167</f>
        <v>14.5905676293161</v>
      </c>
      <c r="L37" s="43">
        <f>I37+J37</f>
        <v>1.5695857142857141</v>
      </c>
      <c r="M37" s="21">
        <f>K37/(G37)</f>
        <v>3.2544017017061933</v>
      </c>
      <c r="N37" s="34"/>
      <c r="P37" s="21"/>
      <c r="U37" s="21"/>
      <c r="V37" s="21"/>
      <c r="X37" s="21"/>
    </row>
    <row r="38" spans="1:24" x14ac:dyDescent="0.2">
      <c r="A38" s="35">
        <v>36</v>
      </c>
      <c r="B38" s="5" t="s">
        <v>238</v>
      </c>
      <c r="C38" s="5" t="s">
        <v>243</v>
      </c>
      <c r="D38" s="5">
        <v>18</v>
      </c>
      <c r="E38" s="2" t="s">
        <v>224</v>
      </c>
      <c r="F38" s="5">
        <v>207</v>
      </c>
      <c r="G38" s="41">
        <v>4.833333333333333</v>
      </c>
      <c r="H38" s="18">
        <v>3294</v>
      </c>
      <c r="I38" s="39">
        <v>0.746</v>
      </c>
      <c r="J38" s="38">
        <f>(F38/238)*2-1</f>
        <v>0.73949579831932777</v>
      </c>
      <c r="K38" s="42">
        <f>(H38*I38*J38)^(1+((D38-15)/100))/167</f>
        <v>13.628987898319252</v>
      </c>
      <c r="L38" s="43">
        <f>I38+J38</f>
        <v>1.4854957983193278</v>
      </c>
      <c r="M38" s="21">
        <f>K38/(G38)</f>
        <v>2.8197905996522592</v>
      </c>
      <c r="N38" s="34"/>
      <c r="X38" s="21"/>
    </row>
    <row r="39" spans="1:24" x14ac:dyDescent="0.2">
      <c r="A39" s="35">
        <v>37</v>
      </c>
      <c r="B39" s="5" t="s">
        <v>229</v>
      </c>
      <c r="C39" s="5" t="s">
        <v>259</v>
      </c>
      <c r="D39" s="5">
        <v>18</v>
      </c>
      <c r="E39" s="2" t="s">
        <v>212</v>
      </c>
      <c r="F39" s="5">
        <v>210</v>
      </c>
      <c r="G39" s="41">
        <v>4.5</v>
      </c>
      <c r="H39" s="18">
        <v>3025</v>
      </c>
      <c r="I39" s="39">
        <v>0.68640000000000001</v>
      </c>
      <c r="J39" s="38">
        <f>(F39/238)*2-1</f>
        <v>0.76470588235294112</v>
      </c>
      <c r="K39" s="42">
        <f>(H39*I39*J39)^(1+((D39-15)/100))/167</f>
        <v>11.860541737647663</v>
      </c>
      <c r="L39" s="43">
        <f>I39+J39</f>
        <v>1.451105882352941</v>
      </c>
      <c r="M39" s="21">
        <f>K39/(G39)</f>
        <v>2.6356759416994806</v>
      </c>
      <c r="N39" s="34"/>
      <c r="X39" s="21"/>
    </row>
    <row r="40" spans="1:24" x14ac:dyDescent="0.2">
      <c r="A40" s="35">
        <v>38</v>
      </c>
      <c r="B40" s="5" t="s">
        <v>232</v>
      </c>
      <c r="C40" s="5" t="s">
        <v>255</v>
      </c>
      <c r="D40" s="5">
        <v>18</v>
      </c>
      <c r="E40" s="2" t="s">
        <v>129</v>
      </c>
      <c r="F40" s="5">
        <v>212</v>
      </c>
      <c r="G40" s="41">
        <v>4.083333333333333</v>
      </c>
      <c r="H40" s="18">
        <v>3024</v>
      </c>
      <c r="I40" s="39">
        <v>0.78800000000000003</v>
      </c>
      <c r="J40" s="38">
        <f>(F40/238)*2-1</f>
        <v>0.78151260504201692</v>
      </c>
      <c r="K40" s="42">
        <f>(H40*I40*J40)^(1+((D40-15)/100))/167</f>
        <v>13.977478730845537</v>
      </c>
      <c r="L40" s="43">
        <f>I40+J40</f>
        <v>1.569512605042017</v>
      </c>
      <c r="M40" s="21">
        <f>K40/(G40)</f>
        <v>3.4230560157172745</v>
      </c>
      <c r="N40" s="34"/>
      <c r="X40" s="21"/>
    </row>
    <row r="41" spans="1:24" x14ac:dyDescent="0.2">
      <c r="A41" s="35">
        <v>39</v>
      </c>
      <c r="B41" s="33" t="s">
        <v>231</v>
      </c>
      <c r="C41" s="33" t="s">
        <v>263</v>
      </c>
      <c r="D41" s="5">
        <v>18</v>
      </c>
      <c r="E41" s="2" t="s">
        <v>220</v>
      </c>
      <c r="F41" s="5">
        <v>215</v>
      </c>
      <c r="G41" s="41">
        <v>4.5166666666666666</v>
      </c>
      <c r="H41" s="18">
        <v>2708</v>
      </c>
      <c r="I41" s="39">
        <v>0.56559999999999999</v>
      </c>
      <c r="J41" s="38">
        <f>(F41/238)*2-1</f>
        <v>0.80672268907563027</v>
      </c>
      <c r="K41" s="42">
        <f>(H41*I41*J41)^(1+((D41-15)/100))/167</f>
        <v>9.1605664895543963</v>
      </c>
      <c r="L41" s="43">
        <f>I41+J41</f>
        <v>1.3723226890756304</v>
      </c>
      <c r="M41" s="21">
        <f>K41/(G41)</f>
        <v>2.0281697024843681</v>
      </c>
      <c r="N41" s="34"/>
      <c r="X41" s="21"/>
    </row>
    <row r="42" spans="1:24" x14ac:dyDescent="0.2">
      <c r="A42" s="35">
        <v>40</v>
      </c>
      <c r="B42" s="5" t="s">
        <v>232</v>
      </c>
      <c r="C42" s="5" t="s">
        <v>249</v>
      </c>
      <c r="D42" s="5">
        <v>18</v>
      </c>
      <c r="E42" s="2" t="s">
        <v>215</v>
      </c>
      <c r="F42" s="5">
        <v>220</v>
      </c>
      <c r="G42" s="41">
        <v>3.8333333333333335</v>
      </c>
      <c r="H42" s="18">
        <v>2317</v>
      </c>
      <c r="I42" s="39">
        <v>0.5333</v>
      </c>
      <c r="J42" s="38">
        <f>(F42/238)*2-1</f>
        <v>0.84873949579831942</v>
      </c>
      <c r="K42" s="42">
        <f>(H42*I42*J42)^(1+((D42-15)/100))/167</f>
        <v>7.7370556323716091</v>
      </c>
      <c r="L42" s="43">
        <f>I42+J42</f>
        <v>1.3820394957983195</v>
      </c>
      <c r="M42" s="21">
        <f>K42/(G42)</f>
        <v>2.01836233887955</v>
      </c>
      <c r="N42" s="34"/>
      <c r="X42" s="21"/>
    </row>
    <row r="43" spans="1:24" x14ac:dyDescent="0.2">
      <c r="A43" s="35">
        <v>41</v>
      </c>
      <c r="B43" s="5" t="s">
        <v>232</v>
      </c>
      <c r="C43" s="5" t="s">
        <v>264</v>
      </c>
      <c r="D43" s="5">
        <v>18</v>
      </c>
      <c r="E43" s="2" t="s">
        <v>211</v>
      </c>
      <c r="F43" s="5">
        <v>222</v>
      </c>
      <c r="G43" s="41">
        <v>2.3833333333333333</v>
      </c>
      <c r="H43" s="18">
        <v>1426</v>
      </c>
      <c r="I43" s="39">
        <v>0.63239999999999996</v>
      </c>
      <c r="J43" s="38">
        <f>(F43/238)*2-1</f>
        <v>0.86554621848739499</v>
      </c>
      <c r="K43" s="42">
        <f>(H43*I43*J43)^(1+((D43-15)/100))/167</f>
        <v>5.707648615419787</v>
      </c>
      <c r="L43" s="43">
        <f>I43+J43</f>
        <v>1.4979462184873951</v>
      </c>
      <c r="M43" s="21">
        <f>K43/(G43)</f>
        <v>2.3948176008754349</v>
      </c>
      <c r="N43" s="34"/>
      <c r="X43" s="21"/>
    </row>
    <row r="44" spans="1:24" x14ac:dyDescent="0.2">
      <c r="A44" s="35">
        <v>42</v>
      </c>
      <c r="B44" s="5" t="s">
        <v>232</v>
      </c>
      <c r="C44" s="5" t="s">
        <v>263</v>
      </c>
      <c r="D44" s="5">
        <v>18</v>
      </c>
      <c r="E44" s="2" t="s">
        <v>216</v>
      </c>
      <c r="F44" s="5">
        <v>225</v>
      </c>
      <c r="G44" s="41">
        <v>2.5666666666666664</v>
      </c>
      <c r="H44" s="18">
        <v>1725</v>
      </c>
      <c r="I44" s="39">
        <v>0.61719999999999997</v>
      </c>
      <c r="J44" s="38">
        <f>(F44/238)*2-1</f>
        <v>0.89075630252100835</v>
      </c>
      <c r="K44" s="42">
        <f>(H44*I44*J44)^(1+((D44-15)/100))/167</f>
        <v>6.9753606517535545</v>
      </c>
      <c r="L44" s="43">
        <f>I44+J44</f>
        <v>1.5079563025210083</v>
      </c>
      <c r="M44" s="21">
        <f>K44/(G44)</f>
        <v>2.7176729812026839</v>
      </c>
      <c r="N44" s="34"/>
      <c r="X44" s="21"/>
    </row>
    <row r="45" spans="1:24" x14ac:dyDescent="0.2">
      <c r="A45" s="35">
        <v>43</v>
      </c>
      <c r="B45" s="5" t="s">
        <v>230</v>
      </c>
      <c r="C45" s="5" t="s">
        <v>265</v>
      </c>
      <c r="D45" s="5">
        <v>19</v>
      </c>
      <c r="E45" s="2" t="s">
        <v>217</v>
      </c>
      <c r="F45" s="5">
        <v>175</v>
      </c>
      <c r="G45" s="41">
        <v>45.06666666666667</v>
      </c>
      <c r="H45" s="18">
        <v>31233</v>
      </c>
      <c r="I45" s="39">
        <v>0.9909</v>
      </c>
      <c r="J45" s="38">
        <f>(F45/238)*2-1</f>
        <v>0.47058823529411775</v>
      </c>
      <c r="K45" s="42">
        <f>(H45*I45*J45)^(1+((D45-15)/100))/167</f>
        <v>127.96744764549221</v>
      </c>
      <c r="L45" s="43">
        <f>I45+J45</f>
        <v>1.4614882352941176</v>
      </c>
      <c r="M45" s="21">
        <f>K45/(G45)</f>
        <v>2.8395143708319277</v>
      </c>
      <c r="N45" s="34"/>
      <c r="X45" s="21"/>
    </row>
    <row r="46" spans="1:24" x14ac:dyDescent="0.2">
      <c r="A46" s="35">
        <v>44</v>
      </c>
      <c r="B46" s="5" t="s">
        <v>228</v>
      </c>
      <c r="C46" s="5" t="s">
        <v>262</v>
      </c>
      <c r="D46" s="5">
        <v>19</v>
      </c>
      <c r="E46" s="2" t="s">
        <v>181</v>
      </c>
      <c r="F46" s="5">
        <v>200</v>
      </c>
      <c r="G46" s="41">
        <v>7.4333333333333336</v>
      </c>
      <c r="H46" s="18">
        <v>5843</v>
      </c>
      <c r="I46" s="39">
        <v>0.96250000000000002</v>
      </c>
      <c r="J46" s="38">
        <f>(F46/238)*2-1</f>
        <v>0.68067226890756305</v>
      </c>
      <c r="K46" s="42">
        <f>(H46*I46*J46)^(1+((D46-15)/100))/167</f>
        <v>31.884322857887426</v>
      </c>
      <c r="L46" s="43">
        <f>I46+J46</f>
        <v>1.6431722689075632</v>
      </c>
      <c r="M46" s="21">
        <f>K46/(G46)</f>
        <v>4.2893707880566039</v>
      </c>
      <c r="N46" s="34"/>
      <c r="X46" s="21"/>
    </row>
    <row r="47" spans="1:24" x14ac:dyDescent="0.2">
      <c r="A47" s="35">
        <v>45</v>
      </c>
      <c r="B47" s="33" t="s">
        <v>231</v>
      </c>
      <c r="C47" s="33" t="s">
        <v>242</v>
      </c>
      <c r="D47" s="5">
        <v>19</v>
      </c>
      <c r="E47" s="2" t="s">
        <v>180</v>
      </c>
      <c r="F47" s="5">
        <v>200</v>
      </c>
      <c r="G47" s="41">
        <v>8.9499999999999993</v>
      </c>
      <c r="H47" s="18">
        <v>6359</v>
      </c>
      <c r="I47" s="39">
        <v>0.88790000000000002</v>
      </c>
      <c r="J47" s="38">
        <f>(F47/238)*2-1</f>
        <v>0.68067226890756305</v>
      </c>
      <c r="K47" s="42">
        <f>(H47*I47*J47)^(1+((D47-15)/100))/167</f>
        <v>32.015633878057542</v>
      </c>
      <c r="L47" s="43">
        <f>I47+J47</f>
        <v>1.568572268907563</v>
      </c>
      <c r="M47" s="21">
        <f>K47/(G47)</f>
        <v>3.5771657964310104</v>
      </c>
      <c r="N47" s="34"/>
      <c r="X47" s="21"/>
    </row>
    <row r="48" spans="1:24" x14ac:dyDescent="0.2">
      <c r="A48" s="35">
        <v>46</v>
      </c>
      <c r="B48" s="33" t="s">
        <v>231</v>
      </c>
      <c r="C48" s="33" t="s">
        <v>242</v>
      </c>
      <c r="D48" s="5">
        <v>19</v>
      </c>
      <c r="E48" s="2" t="s">
        <v>182</v>
      </c>
      <c r="F48" s="5">
        <v>205</v>
      </c>
      <c r="G48" s="41">
        <v>6.9</v>
      </c>
      <c r="H48" s="18">
        <v>5343</v>
      </c>
      <c r="I48" s="39">
        <v>0.88170000000000004</v>
      </c>
      <c r="J48" s="38">
        <f>(F48/238)*2-1</f>
        <v>0.7226890756302522</v>
      </c>
      <c r="K48" s="42">
        <f>(H48*I48*J48)^(1+((D48-15)/100))/167</f>
        <v>28.22431002252614</v>
      </c>
      <c r="L48" s="43">
        <f>I48+J48</f>
        <v>1.6043890756302521</v>
      </c>
      <c r="M48" s="21">
        <f>K48/(G48)</f>
        <v>4.0904797134095849</v>
      </c>
      <c r="N48" s="34"/>
      <c r="X48" s="21"/>
    </row>
    <row r="49" spans="1:24" x14ac:dyDescent="0.2">
      <c r="A49" s="35">
        <v>47</v>
      </c>
      <c r="B49" s="33" t="s">
        <v>231</v>
      </c>
      <c r="C49" s="33" t="s">
        <v>257</v>
      </c>
      <c r="D49" s="5">
        <v>19</v>
      </c>
      <c r="E49" s="2" t="s">
        <v>177</v>
      </c>
      <c r="F49" s="5">
        <v>212</v>
      </c>
      <c r="G49" s="41">
        <v>4.9333333333333336</v>
      </c>
      <c r="H49" s="18">
        <v>4012</v>
      </c>
      <c r="I49" s="39">
        <v>0.95399999999999996</v>
      </c>
      <c r="J49" s="38">
        <f>(F49/238)*2-1</f>
        <v>0.78151260504201692</v>
      </c>
      <c r="K49" s="42">
        <f>(H49*I49*J49)^(1+((D49-15)/100))/167</f>
        <v>24.669629466666951</v>
      </c>
      <c r="L49" s="43">
        <f>I49+J49</f>
        <v>1.7355126050420169</v>
      </c>
      <c r="M49" s="21">
        <f>K49/(G49)</f>
        <v>5.0006005675676253</v>
      </c>
      <c r="N49" s="34"/>
      <c r="X49" s="21"/>
    </row>
    <row r="50" spans="1:24" x14ac:dyDescent="0.2">
      <c r="A50" s="35">
        <v>48</v>
      </c>
      <c r="B50" s="33" t="s">
        <v>231</v>
      </c>
      <c r="C50" s="33" t="s">
        <v>242</v>
      </c>
      <c r="D50" s="5">
        <v>19</v>
      </c>
      <c r="E50" s="2" t="s">
        <v>178</v>
      </c>
      <c r="F50" s="5">
        <v>212</v>
      </c>
      <c r="G50" s="41">
        <v>6.0666666666666664</v>
      </c>
      <c r="H50" s="18">
        <v>4770</v>
      </c>
      <c r="I50" s="39">
        <v>0.87890000000000001</v>
      </c>
      <c r="J50" s="38">
        <f>(F50/238)*2-1</f>
        <v>0.78151260504201692</v>
      </c>
      <c r="K50" s="42">
        <f>(H50*I50*J50)^(1+((D50-15)/100))/167</f>
        <v>27.120214038505427</v>
      </c>
      <c r="L50" s="43">
        <f>I50+J50</f>
        <v>1.6604126050420169</v>
      </c>
      <c r="M50" s="21">
        <f>K50/(G50)</f>
        <v>4.4703649514019936</v>
      </c>
      <c r="N50" s="34"/>
      <c r="X50" s="21"/>
    </row>
    <row r="51" spans="1:24" x14ac:dyDescent="0.2">
      <c r="A51" s="35">
        <v>49</v>
      </c>
      <c r="B51" s="5" t="s">
        <v>229</v>
      </c>
      <c r="C51" s="5" t="s">
        <v>256</v>
      </c>
      <c r="D51" s="5">
        <v>19</v>
      </c>
      <c r="E51" s="2" t="s">
        <v>179</v>
      </c>
      <c r="F51" s="5">
        <v>215</v>
      </c>
      <c r="G51" s="41">
        <v>5.7666666666666666</v>
      </c>
      <c r="H51" s="18">
        <v>4292</v>
      </c>
      <c r="I51" s="39">
        <v>0.82679999999999998</v>
      </c>
      <c r="J51" s="38">
        <f>(F51/238)*2-1</f>
        <v>0.80672268907563027</v>
      </c>
      <c r="K51" s="42">
        <f>(H51*I51*J51)^(1+((D51-15)/100))/167</f>
        <v>23.568902502759158</v>
      </c>
      <c r="L51" s="43">
        <f>I51+J51</f>
        <v>1.6335226890756303</v>
      </c>
      <c r="M51" s="21">
        <f>K51/(G51)</f>
        <v>4.0870929195536112</v>
      </c>
      <c r="N51" s="34"/>
      <c r="X51" s="21"/>
    </row>
    <row r="52" spans="1:24" x14ac:dyDescent="0.2">
      <c r="A52" s="35">
        <v>50</v>
      </c>
      <c r="B52" s="5" t="s">
        <v>232</v>
      </c>
      <c r="C52" s="5" t="s">
        <v>264</v>
      </c>
      <c r="D52" s="5">
        <v>19</v>
      </c>
      <c r="E52" s="2" t="s">
        <v>219</v>
      </c>
      <c r="F52" s="5">
        <v>220</v>
      </c>
      <c r="G52" s="41">
        <v>3.8833333333333333</v>
      </c>
      <c r="H52" s="18">
        <v>2612</v>
      </c>
      <c r="I52" s="39">
        <v>0.66510000000000002</v>
      </c>
      <c r="J52" s="38">
        <f>(F52/238)*2-1</f>
        <v>0.84873949579831942</v>
      </c>
      <c r="K52" s="42">
        <f>(H52*I52*J52)^(1+((D52-15)/100))/167</f>
        <v>11.821251114594066</v>
      </c>
      <c r="L52" s="43">
        <f>I52+J52</f>
        <v>1.5138394957983194</v>
      </c>
      <c r="M52" s="21">
        <f>K52/(G52)</f>
        <v>3.044098999466283</v>
      </c>
      <c r="N52" s="34"/>
      <c r="X52" s="21"/>
    </row>
    <row r="53" spans="1:24" x14ac:dyDescent="0.2">
      <c r="A53" s="35">
        <v>51</v>
      </c>
      <c r="B53" s="5" t="s">
        <v>232</v>
      </c>
      <c r="C53" s="5" t="s">
        <v>263</v>
      </c>
      <c r="D53" s="5">
        <v>19</v>
      </c>
      <c r="E53" s="2" t="s">
        <v>221</v>
      </c>
      <c r="F53" s="5">
        <v>220</v>
      </c>
      <c r="G53" s="41">
        <v>5.6333333333333329</v>
      </c>
      <c r="H53" s="18">
        <v>3448</v>
      </c>
      <c r="I53" s="39">
        <v>0.57879999999999998</v>
      </c>
      <c r="J53" s="38">
        <f>(F53/238)*2-1</f>
        <v>0.84873949579831942</v>
      </c>
      <c r="K53" s="42">
        <f>(H53*I53*J53)^(1+((D53-15)/100))/167</f>
        <v>13.655528988527657</v>
      </c>
      <c r="L53" s="43">
        <f>I53+J53</f>
        <v>1.4275394957983194</v>
      </c>
      <c r="M53" s="21">
        <f>K53/(G53)</f>
        <v>2.4240584003303534</v>
      </c>
      <c r="N53" s="34"/>
      <c r="X53" s="21"/>
    </row>
    <row r="54" spans="1:24" x14ac:dyDescent="0.2">
      <c r="A54" s="35">
        <v>52</v>
      </c>
      <c r="B54" s="33" t="s">
        <v>231</v>
      </c>
      <c r="C54" s="33" t="s">
        <v>263</v>
      </c>
      <c r="D54" s="5">
        <v>19</v>
      </c>
      <c r="E54" s="2" t="s">
        <v>193</v>
      </c>
      <c r="F54" s="5">
        <v>228</v>
      </c>
      <c r="G54" s="41">
        <v>1.7666666666666666</v>
      </c>
      <c r="H54" s="18">
        <v>1446</v>
      </c>
      <c r="I54" s="39">
        <v>0.9</v>
      </c>
      <c r="J54" s="38">
        <f>(F54/238)*2-1</f>
        <v>0.91596638655462193</v>
      </c>
      <c r="K54" s="42">
        <f>(H54*I54*J54)^(1+((D54-15)/100))/167</f>
        <v>9.4760093671476007</v>
      </c>
      <c r="L54" s="43">
        <f>I54+J54</f>
        <v>1.8159663865546221</v>
      </c>
      <c r="M54" s="21">
        <f>K54/(G54)</f>
        <v>5.3637788870646794</v>
      </c>
      <c r="N54" s="34"/>
      <c r="X54" s="21"/>
    </row>
    <row r="55" spans="1:24" x14ac:dyDescent="0.2">
      <c r="A55" s="35">
        <v>53</v>
      </c>
      <c r="B55" s="5" t="s">
        <v>230</v>
      </c>
      <c r="C55" s="5" t="s">
        <v>265</v>
      </c>
      <c r="D55" s="5">
        <v>20</v>
      </c>
      <c r="E55" s="2" t="s">
        <v>191</v>
      </c>
      <c r="F55" s="5">
        <v>210</v>
      </c>
      <c r="G55" s="41">
        <v>21.4</v>
      </c>
      <c r="H55" s="18">
        <v>15097</v>
      </c>
      <c r="I55" s="39">
        <v>0.69699999999999995</v>
      </c>
      <c r="J55" s="38">
        <f>(F55/238)*2-1</f>
        <v>0.76470588235294112</v>
      </c>
      <c r="K55" s="42">
        <f>(H55*I55*J55)^(1+((D55-15)/100))/167</f>
        <v>75.540922854244883</v>
      </c>
      <c r="L55" s="43">
        <f>I55+J55</f>
        <v>1.4617058823529412</v>
      </c>
      <c r="M55" s="21">
        <f>K55/(G55)</f>
        <v>3.5299496660862095</v>
      </c>
      <c r="N55" s="34"/>
      <c r="X55" s="21"/>
    </row>
    <row r="56" spans="1:24" x14ac:dyDescent="0.2">
      <c r="A56" s="35">
        <v>54</v>
      </c>
      <c r="B56" s="5" t="s">
        <v>232</v>
      </c>
      <c r="C56" s="5" t="s">
        <v>263</v>
      </c>
      <c r="D56" s="5">
        <v>20</v>
      </c>
      <c r="E56" s="2" t="s">
        <v>189</v>
      </c>
      <c r="F56" s="5">
        <v>214</v>
      </c>
      <c r="G56" s="41">
        <v>5.55</v>
      </c>
      <c r="H56" s="18">
        <v>4471</v>
      </c>
      <c r="I56" s="39">
        <v>0.90269999999999995</v>
      </c>
      <c r="J56" s="38">
        <f>(F56/238)*2-1</f>
        <v>0.79831932773109249</v>
      </c>
      <c r="K56" s="42">
        <f>(H56*I56*J56)^(1+((D56-15)/100))/167</f>
        <v>28.894456035383708</v>
      </c>
      <c r="L56" s="43">
        <f>I56+J56</f>
        <v>1.7010193277310925</v>
      </c>
      <c r="M56" s="21">
        <f>K56/(G56)</f>
        <v>5.2062082946637318</v>
      </c>
      <c r="N56" s="34"/>
      <c r="X56" s="21"/>
    </row>
    <row r="57" spans="1:24" x14ac:dyDescent="0.2">
      <c r="A57" s="35">
        <v>55</v>
      </c>
      <c r="B57" s="33" t="s">
        <v>231</v>
      </c>
      <c r="C57" s="33" t="s">
        <v>242</v>
      </c>
      <c r="D57" s="5">
        <v>20</v>
      </c>
      <c r="E57" s="2" t="s">
        <v>190</v>
      </c>
      <c r="F57" s="5">
        <v>214</v>
      </c>
      <c r="G57" s="41">
        <v>8.4166666666666661</v>
      </c>
      <c r="H57" s="18">
        <v>6771</v>
      </c>
      <c r="I57" s="39">
        <v>0.91949999999999998</v>
      </c>
      <c r="J57" s="38">
        <f>(F57/238)*2-1</f>
        <v>0.79831932773109249</v>
      </c>
      <c r="K57" s="42">
        <f>(H57*I57*J57)^(1+((D57-15)/100))/167</f>
        <v>45.549517371429047</v>
      </c>
      <c r="L57" s="43">
        <f>I57+J57</f>
        <v>1.7178193277310925</v>
      </c>
      <c r="M57" s="21">
        <f>K57/(G57)</f>
        <v>5.4118238461103818</v>
      </c>
      <c r="N57" s="34"/>
      <c r="X57" s="21"/>
    </row>
    <row r="58" spans="1:24" x14ac:dyDescent="0.2">
      <c r="A58" s="35">
        <v>56</v>
      </c>
      <c r="B58" s="5" t="s">
        <v>239</v>
      </c>
      <c r="C58" s="5" t="s">
        <v>263</v>
      </c>
      <c r="D58" s="5">
        <v>20</v>
      </c>
      <c r="E58" s="2" t="s">
        <v>192</v>
      </c>
      <c r="F58" s="5">
        <v>220</v>
      </c>
      <c r="G58" s="41">
        <v>6.2</v>
      </c>
      <c r="H58" s="18">
        <v>4302</v>
      </c>
      <c r="I58" s="39">
        <v>0.74929999999999997</v>
      </c>
      <c r="J58" s="38">
        <f>(F58/238)*2-1</f>
        <v>0.84873949579831942</v>
      </c>
      <c r="K58" s="42">
        <f>(H58*I58*J58)^(1+((D58-15)/100))/167</f>
        <v>24.335434647438522</v>
      </c>
      <c r="L58" s="43">
        <f>I58+J58</f>
        <v>1.5980394957983193</v>
      </c>
      <c r="M58" s="21">
        <f>K58/(G58)</f>
        <v>3.925070104425568</v>
      </c>
      <c r="N58" s="34"/>
      <c r="X58" s="21"/>
    </row>
    <row r="59" spans="1:24" x14ac:dyDescent="0.2">
      <c r="A59" s="35">
        <v>57</v>
      </c>
      <c r="B59" s="5" t="s">
        <v>229</v>
      </c>
      <c r="C59" s="5" t="s">
        <v>266</v>
      </c>
      <c r="D59" s="5">
        <v>20</v>
      </c>
      <c r="E59" s="2" t="s">
        <v>275</v>
      </c>
      <c r="F59" s="5">
        <v>222</v>
      </c>
      <c r="G59" s="41">
        <v>4.4833333333333334</v>
      </c>
      <c r="H59" s="18">
        <v>3657</v>
      </c>
      <c r="I59" s="39">
        <v>0.90569999999999995</v>
      </c>
      <c r="J59" s="38">
        <f>(F59/238)*2-1</f>
        <v>0.86554621848739499</v>
      </c>
      <c r="K59" s="42">
        <f>(H59*I59*J59)^(1+((D59-15)/100))/167</f>
        <v>25.559543904361426</v>
      </c>
      <c r="L59" s="43">
        <f>I59+J59</f>
        <v>1.7712462184873949</v>
      </c>
      <c r="M59" s="21">
        <f>K59/(G59)</f>
        <v>5.7010135102664892</v>
      </c>
      <c r="N59" s="34"/>
      <c r="X59" s="21"/>
    </row>
    <row r="60" spans="1:24" x14ac:dyDescent="0.2">
      <c r="A60" s="35">
        <v>58</v>
      </c>
      <c r="B60" s="5" t="s">
        <v>154</v>
      </c>
      <c r="C60" s="5" t="s">
        <v>267</v>
      </c>
      <c r="D60" s="5">
        <v>20</v>
      </c>
      <c r="E60" s="2" t="s">
        <v>194</v>
      </c>
      <c r="F60" s="5">
        <v>227</v>
      </c>
      <c r="G60" s="41">
        <v>2.8333333333333335</v>
      </c>
      <c r="H60" s="18">
        <v>2169</v>
      </c>
      <c r="I60" s="39">
        <v>0.81989999999999996</v>
      </c>
      <c r="J60" s="38">
        <f>(F60/238)*2-1</f>
        <v>0.90756302521008414</v>
      </c>
      <c r="K60" s="42">
        <f>(H60*I60*J60)^(1+((D60-15)/100))/167</f>
        <v>13.982203639888922</v>
      </c>
      <c r="L60" s="43">
        <f>I60+J60</f>
        <v>1.727463025210084</v>
      </c>
      <c r="M60" s="21">
        <f>K60/(G60)</f>
        <v>4.934895402313737</v>
      </c>
      <c r="N60" s="34"/>
      <c r="X60" s="21"/>
    </row>
    <row r="61" spans="1:24" x14ac:dyDescent="0.2">
      <c r="A61" s="35">
        <v>59</v>
      </c>
      <c r="B61" s="5" t="s">
        <v>228</v>
      </c>
      <c r="C61" s="5" t="s">
        <v>262</v>
      </c>
      <c r="D61" s="5">
        <v>21</v>
      </c>
      <c r="E61" s="2" t="s">
        <v>185</v>
      </c>
      <c r="F61" s="5">
        <v>220</v>
      </c>
      <c r="G61" s="41">
        <v>5.833333333333333</v>
      </c>
      <c r="H61" s="18">
        <v>4784</v>
      </c>
      <c r="I61" s="39">
        <v>0.92789968652037613</v>
      </c>
      <c r="J61" s="38">
        <f>(F61/238)*2-1</f>
        <v>0.84873949579831942</v>
      </c>
      <c r="K61" s="42">
        <f>(H61*I61*J61)^(1+((D61-15)/100))/167</f>
        <v>36.97550693589271</v>
      </c>
      <c r="L61" s="43">
        <f>I61+J61</f>
        <v>1.7766391823186956</v>
      </c>
      <c r="M61" s="21">
        <f>K61/(G61)</f>
        <v>6.3386583318673217</v>
      </c>
      <c r="N61" s="34"/>
      <c r="X61" s="21"/>
    </row>
    <row r="62" spans="1:24" x14ac:dyDescent="0.2">
      <c r="A62" s="35">
        <v>60</v>
      </c>
      <c r="B62" s="5" t="s">
        <v>228</v>
      </c>
      <c r="C62" s="5" t="s">
        <v>262</v>
      </c>
      <c r="D62" s="5">
        <v>21</v>
      </c>
      <c r="E62" s="2" t="s">
        <v>187</v>
      </c>
      <c r="F62" s="5">
        <v>230</v>
      </c>
      <c r="G62" s="41">
        <v>4</v>
      </c>
      <c r="H62" s="18">
        <v>3279</v>
      </c>
      <c r="I62" s="39">
        <v>0.87670000000000003</v>
      </c>
      <c r="J62" s="38">
        <f>(F62/238)*2-1</f>
        <v>0.9327731092436975</v>
      </c>
      <c r="K62" s="42">
        <f>(H62*I62*J62)^(1+((D62-15)/100))/167</f>
        <v>25.784224621064507</v>
      </c>
      <c r="L62" s="43">
        <f>I62+J62</f>
        <v>1.8094731092436975</v>
      </c>
      <c r="M62" s="21">
        <f>K62/(G62)</f>
        <v>6.4460561552661266</v>
      </c>
      <c r="N62" s="34"/>
      <c r="X62" s="21"/>
    </row>
    <row r="63" spans="1:24" x14ac:dyDescent="0.2">
      <c r="A63" s="35">
        <v>61</v>
      </c>
      <c r="B63" s="5" t="s">
        <v>154</v>
      </c>
      <c r="C63" s="5" t="s">
        <v>268</v>
      </c>
      <c r="D63" s="5">
        <v>21</v>
      </c>
      <c r="E63" s="2" t="s">
        <v>199</v>
      </c>
      <c r="F63" s="5">
        <v>235</v>
      </c>
      <c r="G63" s="41">
        <v>2.9833333333333334</v>
      </c>
      <c r="H63" s="18">
        <v>2445</v>
      </c>
      <c r="I63" s="39">
        <v>0.8125</v>
      </c>
      <c r="J63" s="38">
        <f>(F63/238)*2-1</f>
        <v>0.97478991596638664</v>
      </c>
      <c r="K63" s="42">
        <f>(H63*I63*J63)^(1+((D63-15)/100))/167</f>
        <v>18.260706888402542</v>
      </c>
      <c r="L63" s="43">
        <f>I63+J63</f>
        <v>1.7872899159663866</v>
      </c>
      <c r="M63" s="21">
        <f>K63/(G63)</f>
        <v>6.1209073368947067</v>
      </c>
      <c r="N63" s="34"/>
      <c r="X63" s="21"/>
    </row>
    <row r="64" spans="1:24" x14ac:dyDescent="0.2">
      <c r="A64" s="35">
        <v>62</v>
      </c>
      <c r="B64" s="33" t="s">
        <v>231</v>
      </c>
      <c r="C64" s="33" t="s">
        <v>263</v>
      </c>
      <c r="D64" s="5">
        <v>22</v>
      </c>
      <c r="E64" s="2" t="s">
        <v>188</v>
      </c>
      <c r="F64" s="5">
        <v>227</v>
      </c>
      <c r="G64" s="41">
        <v>6.9</v>
      </c>
      <c r="H64" s="18">
        <v>5709</v>
      </c>
      <c r="I64" s="39">
        <v>0.88239999999999996</v>
      </c>
      <c r="J64" s="38">
        <f>(F64/238)*2-1</f>
        <v>0.90756302521008414</v>
      </c>
      <c r="K64" s="42">
        <f>(H64*I64*J64)^(1+((D64-15)/100))/167</f>
        <v>49.384769258146612</v>
      </c>
      <c r="L64" s="43">
        <f>I64+J64</f>
        <v>1.789963025210084</v>
      </c>
      <c r="M64" s="21">
        <f>K64/(G64)</f>
        <v>7.157212935963277</v>
      </c>
      <c r="N64" s="34"/>
      <c r="X64" s="21"/>
    </row>
    <row r="65" spans="1:24" x14ac:dyDescent="0.2">
      <c r="A65" s="35">
        <v>63</v>
      </c>
      <c r="B65" s="5" t="s">
        <v>233</v>
      </c>
      <c r="C65" s="5" t="s">
        <v>263</v>
      </c>
      <c r="D65" s="5">
        <v>22</v>
      </c>
      <c r="E65" s="2" t="s">
        <v>218</v>
      </c>
      <c r="F65" s="5">
        <v>230</v>
      </c>
      <c r="G65" s="41">
        <v>5.8833333333333329</v>
      </c>
      <c r="H65" s="18">
        <v>4900</v>
      </c>
      <c r="I65" s="39">
        <v>0.84319999999999995</v>
      </c>
      <c r="J65" s="38">
        <f>(F65/238)*2-1</f>
        <v>0.9327731092436975</v>
      </c>
      <c r="K65" s="42">
        <f>(H65*I65*J65)^(1+((D65-15)/100))/167</f>
        <v>41.133855000345989</v>
      </c>
      <c r="L65" s="43">
        <f>I65+J65</f>
        <v>1.7759731092436974</v>
      </c>
      <c r="M65" s="21">
        <f>K65/(G65)</f>
        <v>6.9915900850446446</v>
      </c>
      <c r="N65" s="34"/>
      <c r="X65" s="21"/>
    </row>
    <row r="66" spans="1:24" x14ac:dyDescent="0.2">
      <c r="A66" s="35">
        <v>64</v>
      </c>
      <c r="B66" s="33" t="s">
        <v>240</v>
      </c>
      <c r="C66" s="33" t="s">
        <v>269</v>
      </c>
      <c r="D66" s="5">
        <v>22</v>
      </c>
      <c r="E66" s="2" t="s">
        <v>186</v>
      </c>
      <c r="F66" s="44">
        <v>197</v>
      </c>
      <c r="G66" s="41">
        <v>29.416666666666668</v>
      </c>
      <c r="H66" s="18">
        <v>22571</v>
      </c>
      <c r="I66" s="39">
        <v>0.98119999999999996</v>
      </c>
      <c r="J66" s="38">
        <f>(F66/238)*2-1</f>
        <v>0.65546218487394947</v>
      </c>
      <c r="K66" s="42">
        <f>(H66*I66*J66)^(1+((D66-15)/100))/167</f>
        <v>170.00802774489006</v>
      </c>
      <c r="L66" s="43">
        <f>I66+J66</f>
        <v>1.6366621848739493</v>
      </c>
      <c r="M66" s="21">
        <f>K66/(G66)</f>
        <v>5.7793097250387548</v>
      </c>
      <c r="N66" s="34"/>
      <c r="X66" s="21"/>
    </row>
  </sheetData>
  <sortState ref="A3:M66">
    <sortCondition ref="A3:A66"/>
  </sortState>
  <mergeCells count="1">
    <mergeCell ref="A1:K1"/>
  </mergeCells>
  <conditionalFormatting sqref="M1:N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workbookViewId="0">
      <selection activeCell="O18" sqref="O18"/>
    </sheetView>
  </sheetViews>
  <sheetFormatPr defaultRowHeight="12.75" x14ac:dyDescent="0.2"/>
  <cols>
    <col min="1" max="1" width="10.5703125" customWidth="1"/>
    <col min="2" max="2" width="24.140625" style="21" bestFit="1" customWidth="1"/>
    <col min="3" max="3" width="4" style="21" customWidth="1"/>
    <col min="4" max="4" width="28.42578125" bestFit="1" customWidth="1"/>
    <col min="5" max="5" width="5.140625" bestFit="1" customWidth="1"/>
    <col min="6" max="6" width="7.28515625" style="1" bestFit="1" customWidth="1"/>
    <col min="7" max="7" width="6" style="1" bestFit="1" customWidth="1"/>
    <col min="8" max="8" width="1.5703125" customWidth="1"/>
    <col min="9" max="9" width="15.28515625" bestFit="1" customWidth="1"/>
    <col min="10" max="10" width="9.140625" style="34"/>
    <col min="11" max="11" width="4.5703125" customWidth="1"/>
    <col min="12" max="12" width="4" bestFit="1" customWidth="1"/>
    <col min="13" max="13" width="27.28515625" customWidth="1"/>
    <col min="14" max="14" width="5.140625" bestFit="1" customWidth="1"/>
    <col min="15" max="15" width="7.28515625" style="1" bestFit="1" customWidth="1"/>
    <col min="16" max="16" width="6" style="27" bestFit="1" customWidth="1"/>
    <col min="17" max="17" width="1.42578125" customWidth="1"/>
    <col min="18" max="18" width="15.28515625" bestFit="1" customWidth="1"/>
    <col min="20" max="20" width="1.85546875" customWidth="1"/>
    <col min="21" max="21" width="4" bestFit="1" customWidth="1"/>
    <col min="22" max="22" width="19.42578125" bestFit="1" customWidth="1"/>
    <col min="26" max="26" width="1.140625" customWidth="1"/>
    <col min="27" max="27" width="15.28515625" bestFit="1" customWidth="1"/>
  </cols>
  <sheetData>
    <row r="1" spans="1:13" ht="13.5" thickBot="1" x14ac:dyDescent="0.25">
      <c r="A1" s="36" t="s">
        <v>196</v>
      </c>
      <c r="B1" s="36"/>
      <c r="C1" s="36"/>
      <c r="D1" s="36"/>
      <c r="E1" s="36"/>
      <c r="F1" s="36"/>
      <c r="G1" s="36"/>
      <c r="H1" s="21"/>
      <c r="I1" s="21"/>
    </row>
    <row r="2" spans="1:13" ht="14.25" thickTop="1" thickBot="1" x14ac:dyDescent="0.25">
      <c r="A2" s="14" t="s">
        <v>227</v>
      </c>
      <c r="B2" s="7" t="s">
        <v>241</v>
      </c>
      <c r="C2" s="7" t="s">
        <v>4</v>
      </c>
      <c r="D2" s="7" t="s">
        <v>273</v>
      </c>
      <c r="E2" s="7" t="s">
        <v>3</v>
      </c>
      <c r="F2" s="7" t="s">
        <v>19</v>
      </c>
      <c r="G2" s="26" t="s">
        <v>20</v>
      </c>
      <c r="H2" s="21"/>
      <c r="I2" s="3" t="s">
        <v>21</v>
      </c>
      <c r="J2" s="4">
        <f>SUM(G3:G12)</f>
        <v>35599</v>
      </c>
      <c r="M2" s="21"/>
    </row>
    <row r="3" spans="1:13" ht="14.25" thickTop="1" thickBot="1" x14ac:dyDescent="0.25">
      <c r="A3" s="10" t="s">
        <v>228</v>
      </c>
      <c r="B3" s="10" t="s">
        <v>270</v>
      </c>
      <c r="C3" s="10">
        <v>16</v>
      </c>
      <c r="D3" s="13" t="s">
        <v>145</v>
      </c>
      <c r="E3" s="10">
        <v>173</v>
      </c>
      <c r="F3" s="10">
        <v>6.09</v>
      </c>
      <c r="G3" s="17">
        <v>3422</v>
      </c>
      <c r="H3" s="21"/>
      <c r="I3" s="3" t="s">
        <v>22</v>
      </c>
      <c r="J3" s="4">
        <f>SUM(F3:F12)</f>
        <v>60.58</v>
      </c>
      <c r="M3" s="21"/>
    </row>
    <row r="4" spans="1:13" ht="14.25" thickTop="1" thickBot="1" x14ac:dyDescent="0.25">
      <c r="A4" s="10" t="s">
        <v>228</v>
      </c>
      <c r="B4" s="10" t="s">
        <v>270</v>
      </c>
      <c r="C4" s="5">
        <v>16</v>
      </c>
      <c r="D4" s="2" t="s">
        <v>149</v>
      </c>
      <c r="E4" s="5">
        <v>173</v>
      </c>
      <c r="F4" s="5">
        <v>7.19</v>
      </c>
      <c r="G4" s="18">
        <v>4045</v>
      </c>
      <c r="H4" s="21"/>
      <c r="I4" s="3" t="s">
        <v>23</v>
      </c>
      <c r="J4" s="4">
        <f>AVERAGE(E3:E12)</f>
        <v>173.66666666666666</v>
      </c>
      <c r="M4" s="21"/>
    </row>
    <row r="5" spans="1:13" ht="14.25" thickTop="1" thickBot="1" x14ac:dyDescent="0.25">
      <c r="A5" s="10" t="s">
        <v>228</v>
      </c>
      <c r="B5" s="10" t="s">
        <v>270</v>
      </c>
      <c r="C5" s="5">
        <v>16</v>
      </c>
      <c r="D5" s="2" t="s">
        <v>150</v>
      </c>
      <c r="E5" s="5">
        <v>175</v>
      </c>
      <c r="F5" s="5">
        <v>7.7</v>
      </c>
      <c r="G5" s="18">
        <v>3834</v>
      </c>
      <c r="H5" s="21"/>
      <c r="I5" s="3" t="s">
        <v>25</v>
      </c>
      <c r="J5" s="4">
        <f>AVERAGE(C3:C12)</f>
        <v>16.111111111111111</v>
      </c>
      <c r="M5" s="21"/>
    </row>
    <row r="6" spans="1:13" ht="14.25" thickTop="1" thickBot="1" x14ac:dyDescent="0.25">
      <c r="A6" s="10" t="s">
        <v>228</v>
      </c>
      <c r="B6" s="10" t="s">
        <v>270</v>
      </c>
      <c r="C6" s="5">
        <v>16</v>
      </c>
      <c r="D6" s="2" t="s">
        <v>151</v>
      </c>
      <c r="E6" s="5">
        <v>175</v>
      </c>
      <c r="F6" s="5">
        <v>6.33</v>
      </c>
      <c r="G6" s="18">
        <v>3637</v>
      </c>
      <c r="H6" s="21"/>
      <c r="I6" s="3" t="s">
        <v>24</v>
      </c>
      <c r="J6" s="4">
        <f>J2/(J3*60)</f>
        <v>9.7939363926488401</v>
      </c>
      <c r="M6" s="21"/>
    </row>
    <row r="7" spans="1:13" ht="13.5" thickTop="1" x14ac:dyDescent="0.2">
      <c r="A7" s="10" t="s">
        <v>228</v>
      </c>
      <c r="B7" s="10" t="s">
        <v>271</v>
      </c>
      <c r="C7" s="5">
        <v>16</v>
      </c>
      <c r="D7" s="2" t="s">
        <v>153</v>
      </c>
      <c r="E7" s="5">
        <v>174</v>
      </c>
      <c r="F7" s="5">
        <v>6.46</v>
      </c>
      <c r="G7" s="18">
        <v>3613</v>
      </c>
      <c r="H7" s="21"/>
      <c r="I7" s="21"/>
      <c r="M7" s="21"/>
    </row>
    <row r="8" spans="1:13" x14ac:dyDescent="0.2">
      <c r="A8" s="10" t="s">
        <v>228</v>
      </c>
      <c r="B8" s="10" t="s">
        <v>271</v>
      </c>
      <c r="C8" s="5">
        <v>16</v>
      </c>
      <c r="D8" s="2" t="s">
        <v>152</v>
      </c>
      <c r="E8" s="5">
        <v>173</v>
      </c>
      <c r="F8" s="5">
        <v>6.37</v>
      </c>
      <c r="G8" s="18">
        <v>4022</v>
      </c>
      <c r="H8" s="21"/>
      <c r="I8" s="21"/>
      <c r="M8" s="21"/>
    </row>
    <row r="9" spans="1:13" x14ac:dyDescent="0.2">
      <c r="A9" s="10" t="s">
        <v>228</v>
      </c>
      <c r="B9" s="10" t="s">
        <v>271</v>
      </c>
      <c r="C9" s="5">
        <v>16</v>
      </c>
      <c r="D9" s="2" t="s">
        <v>148</v>
      </c>
      <c r="E9" s="5">
        <v>173</v>
      </c>
      <c r="F9" s="5">
        <v>6.22</v>
      </c>
      <c r="G9" s="18">
        <v>3964</v>
      </c>
      <c r="H9" s="21"/>
      <c r="I9" s="21"/>
      <c r="M9" s="21"/>
    </row>
    <row r="10" spans="1:13" x14ac:dyDescent="0.2">
      <c r="A10" s="10" t="s">
        <v>228</v>
      </c>
      <c r="B10" s="10" t="s">
        <v>271</v>
      </c>
      <c r="C10" s="5">
        <v>16</v>
      </c>
      <c r="D10" s="2" t="s">
        <v>147</v>
      </c>
      <c r="E10" s="5">
        <v>173</v>
      </c>
      <c r="F10" s="5">
        <v>6.22</v>
      </c>
      <c r="G10" s="18">
        <v>3939</v>
      </c>
      <c r="H10" s="21"/>
      <c r="I10" s="21"/>
      <c r="M10" s="21"/>
    </row>
    <row r="11" spans="1:13" x14ac:dyDescent="0.2">
      <c r="A11" s="10" t="s">
        <v>228</v>
      </c>
      <c r="B11" s="10" t="s">
        <v>271</v>
      </c>
      <c r="C11" s="5">
        <v>17</v>
      </c>
      <c r="D11" s="2" t="s">
        <v>146</v>
      </c>
      <c r="E11" s="5">
        <v>174</v>
      </c>
      <c r="F11" s="5">
        <v>8</v>
      </c>
      <c r="G11" s="18">
        <v>5123</v>
      </c>
      <c r="H11" s="21"/>
      <c r="I11" s="21"/>
      <c r="M11" s="21"/>
    </row>
    <row r="12" spans="1:13" x14ac:dyDescent="0.2">
      <c r="A12" s="34"/>
      <c r="B12" s="34"/>
      <c r="C12" s="34"/>
      <c r="D12" s="34"/>
      <c r="E12" s="34"/>
      <c r="F12" s="34"/>
      <c r="G12" s="34"/>
      <c r="H12" s="21"/>
      <c r="I12" s="21"/>
      <c r="M12" s="21"/>
    </row>
    <row r="13" spans="1:13" ht="13.5" thickBot="1" x14ac:dyDescent="0.25">
      <c r="A13" s="36" t="s">
        <v>44</v>
      </c>
      <c r="B13" s="36"/>
      <c r="C13" s="36"/>
      <c r="D13" s="36"/>
      <c r="E13" s="36"/>
      <c r="F13" s="36"/>
      <c r="G13" s="36"/>
      <c r="M13" s="21"/>
    </row>
    <row r="14" spans="1:13" ht="14.25" thickTop="1" thickBot="1" x14ac:dyDescent="0.25">
      <c r="A14" s="14" t="s">
        <v>227</v>
      </c>
      <c r="B14" s="7" t="s">
        <v>241</v>
      </c>
      <c r="C14" s="7" t="s">
        <v>4</v>
      </c>
      <c r="D14" s="7" t="s">
        <v>273</v>
      </c>
      <c r="E14" s="7" t="s">
        <v>3</v>
      </c>
      <c r="F14" s="7" t="s">
        <v>19</v>
      </c>
      <c r="G14" s="15" t="s">
        <v>20</v>
      </c>
      <c r="I14" s="3" t="s">
        <v>21</v>
      </c>
      <c r="J14" s="4">
        <f>SUM(G15:G24)</f>
        <v>37445</v>
      </c>
      <c r="M14" s="21"/>
    </row>
    <row r="15" spans="1:13" ht="14.25" thickTop="1" thickBot="1" x14ac:dyDescent="0.25">
      <c r="A15" s="10" t="s">
        <v>229</v>
      </c>
      <c r="B15" s="10" t="s">
        <v>256</v>
      </c>
      <c r="C15" s="10">
        <v>17</v>
      </c>
      <c r="D15" s="13" t="s">
        <v>45</v>
      </c>
      <c r="E15" s="10">
        <v>200</v>
      </c>
      <c r="F15" s="10">
        <v>7.37</v>
      </c>
      <c r="G15" s="10">
        <v>4790</v>
      </c>
      <c r="I15" s="3" t="s">
        <v>22</v>
      </c>
      <c r="J15" s="4">
        <f>SUM(F15:F24)</f>
        <v>59.06</v>
      </c>
      <c r="M15" s="21"/>
    </row>
    <row r="16" spans="1:13" ht="14.25" thickTop="1" thickBot="1" x14ac:dyDescent="0.25">
      <c r="A16" s="10" t="s">
        <v>229</v>
      </c>
      <c r="B16" s="10" t="s">
        <v>256</v>
      </c>
      <c r="C16" s="5">
        <v>18</v>
      </c>
      <c r="D16" s="2" t="s">
        <v>46</v>
      </c>
      <c r="E16" s="5">
        <v>200</v>
      </c>
      <c r="F16" s="5">
        <v>7.84</v>
      </c>
      <c r="G16" s="5">
        <v>5413</v>
      </c>
      <c r="I16" s="3" t="s">
        <v>23</v>
      </c>
      <c r="J16" s="4">
        <f>AVERAGE(E15:E24)</f>
        <v>193.88888888888889</v>
      </c>
      <c r="M16" s="21"/>
    </row>
    <row r="17" spans="1:13" ht="14.25" thickTop="1" thickBot="1" x14ac:dyDescent="0.25">
      <c r="A17" s="10" t="s">
        <v>229</v>
      </c>
      <c r="B17" s="10" t="s">
        <v>256</v>
      </c>
      <c r="C17" s="5">
        <v>17</v>
      </c>
      <c r="D17" s="2" t="s">
        <v>47</v>
      </c>
      <c r="E17" s="5">
        <v>200</v>
      </c>
      <c r="F17" s="5">
        <v>5.28</v>
      </c>
      <c r="G17" s="5">
        <v>3538</v>
      </c>
      <c r="I17" s="3" t="s">
        <v>25</v>
      </c>
      <c r="J17" s="4">
        <f>AVERAGE(C15:C24)</f>
        <v>16.777777777777779</v>
      </c>
      <c r="M17" s="21"/>
    </row>
    <row r="18" spans="1:13" ht="14.25" thickTop="1" thickBot="1" x14ac:dyDescent="0.25">
      <c r="A18" s="10" t="s">
        <v>229</v>
      </c>
      <c r="B18" s="10" t="s">
        <v>256</v>
      </c>
      <c r="C18" s="5">
        <v>17</v>
      </c>
      <c r="D18" s="2" t="s">
        <v>48</v>
      </c>
      <c r="E18" s="5">
        <v>200</v>
      </c>
      <c r="F18" s="5">
        <v>7.73</v>
      </c>
      <c r="G18" s="5">
        <v>4852</v>
      </c>
      <c r="I18" s="3" t="s">
        <v>24</v>
      </c>
      <c r="J18" s="4">
        <f>J14/(J15*60)</f>
        <v>10.566937577604694</v>
      </c>
      <c r="M18" s="21"/>
    </row>
    <row r="19" spans="1:13" ht="13.5" thickTop="1" x14ac:dyDescent="0.2">
      <c r="A19" s="10" t="s">
        <v>229</v>
      </c>
      <c r="B19" s="10" t="s">
        <v>256</v>
      </c>
      <c r="C19" s="5">
        <v>17</v>
      </c>
      <c r="D19" s="2" t="s">
        <v>49</v>
      </c>
      <c r="E19" s="5">
        <v>200</v>
      </c>
      <c r="F19" s="5">
        <v>6.96</v>
      </c>
      <c r="G19" s="5">
        <v>4596</v>
      </c>
      <c r="M19" s="21"/>
    </row>
    <row r="20" spans="1:13" x14ac:dyDescent="0.2">
      <c r="A20" s="10" t="s">
        <v>229</v>
      </c>
      <c r="B20" s="10" t="s">
        <v>256</v>
      </c>
      <c r="C20" s="5">
        <v>17</v>
      </c>
      <c r="D20" s="2" t="s">
        <v>50</v>
      </c>
      <c r="E20" s="5">
        <v>200</v>
      </c>
      <c r="F20" s="5">
        <v>8.1999999999999993</v>
      </c>
      <c r="G20" s="5">
        <v>5040</v>
      </c>
      <c r="M20" s="21"/>
    </row>
    <row r="21" spans="1:13" x14ac:dyDescent="0.2">
      <c r="A21" s="10" t="s">
        <v>229</v>
      </c>
      <c r="B21" s="10" t="s">
        <v>256</v>
      </c>
      <c r="C21" s="5">
        <v>18</v>
      </c>
      <c r="D21" s="2" t="s">
        <v>51</v>
      </c>
      <c r="E21" s="5">
        <v>200</v>
      </c>
      <c r="F21" s="5">
        <v>6.68</v>
      </c>
      <c r="G21" s="5">
        <v>4436</v>
      </c>
      <c r="M21" s="21"/>
    </row>
    <row r="22" spans="1:13" x14ac:dyDescent="0.2">
      <c r="A22" s="10" t="s">
        <v>229</v>
      </c>
      <c r="B22" s="10" t="s">
        <v>256</v>
      </c>
      <c r="C22" s="5">
        <v>12</v>
      </c>
      <c r="D22" s="2" t="s">
        <v>52</v>
      </c>
      <c r="E22" s="5">
        <v>145</v>
      </c>
      <c r="F22" s="5">
        <v>2.66</v>
      </c>
      <c r="G22" s="5">
        <v>522</v>
      </c>
      <c r="M22" s="21"/>
    </row>
    <row r="23" spans="1:13" x14ac:dyDescent="0.2">
      <c r="A23" s="10" t="s">
        <v>229</v>
      </c>
      <c r="B23" s="10" t="s">
        <v>256</v>
      </c>
      <c r="C23" s="5">
        <v>18</v>
      </c>
      <c r="D23" s="2" t="s">
        <v>214</v>
      </c>
      <c r="E23" s="5">
        <v>200</v>
      </c>
      <c r="F23" s="5">
        <v>6.34</v>
      </c>
      <c r="G23" s="5">
        <v>4258</v>
      </c>
      <c r="M23" s="21"/>
    </row>
    <row r="24" spans="1:13" x14ac:dyDescent="0.2">
      <c r="A24" s="34"/>
      <c r="B24" s="34"/>
      <c r="C24" s="34"/>
      <c r="D24" s="34"/>
      <c r="E24" s="34"/>
      <c r="F24" s="34"/>
      <c r="G24" s="34"/>
      <c r="M24" s="21"/>
    </row>
    <row r="25" spans="1:13" ht="13.5" thickBot="1" x14ac:dyDescent="0.25">
      <c r="A25" s="36" t="s">
        <v>168</v>
      </c>
      <c r="B25" s="36"/>
      <c r="C25" s="36"/>
      <c r="D25" s="36"/>
      <c r="E25" s="36"/>
      <c r="F25" s="36"/>
      <c r="G25" s="36"/>
      <c r="H25" s="21"/>
      <c r="I25" s="21"/>
      <c r="M25" s="21"/>
    </row>
    <row r="26" spans="1:13" ht="14.25" thickTop="1" thickBot="1" x14ac:dyDescent="0.25">
      <c r="A26" s="14" t="s">
        <v>227</v>
      </c>
      <c r="B26" s="7" t="s">
        <v>241</v>
      </c>
      <c r="C26" s="7" t="s">
        <v>4</v>
      </c>
      <c r="D26" s="7" t="s">
        <v>273</v>
      </c>
      <c r="E26" s="7" t="s">
        <v>3</v>
      </c>
      <c r="F26" s="7" t="s">
        <v>19</v>
      </c>
      <c r="G26" s="26" t="s">
        <v>20</v>
      </c>
      <c r="H26" s="21"/>
      <c r="I26" s="3" t="s">
        <v>21</v>
      </c>
      <c r="J26" s="4">
        <f>SUM(G27:G43)</f>
        <v>21787</v>
      </c>
      <c r="M26" s="21"/>
    </row>
    <row r="27" spans="1:13" ht="14.25" thickTop="1" thickBot="1" x14ac:dyDescent="0.25">
      <c r="A27" s="10" t="s">
        <v>228</v>
      </c>
      <c r="B27" s="10" t="s">
        <v>262</v>
      </c>
      <c r="C27" s="10">
        <v>19</v>
      </c>
      <c r="D27" s="13" t="s">
        <v>169</v>
      </c>
      <c r="E27" s="10">
        <v>210</v>
      </c>
      <c r="F27" s="10">
        <v>6.86</v>
      </c>
      <c r="G27" s="17">
        <v>4889</v>
      </c>
      <c r="H27" s="21"/>
      <c r="I27" s="3" t="s">
        <v>22</v>
      </c>
      <c r="J27" s="4">
        <f>SUM(F27:F43)</f>
        <v>29.42</v>
      </c>
      <c r="M27" s="21"/>
    </row>
    <row r="28" spans="1:13" ht="14.25" thickTop="1" thickBot="1" x14ac:dyDescent="0.25">
      <c r="A28" s="5" t="s">
        <v>232</v>
      </c>
      <c r="B28" s="5" t="s">
        <v>249</v>
      </c>
      <c r="C28" s="5">
        <v>20</v>
      </c>
      <c r="D28" s="2" t="s">
        <v>171</v>
      </c>
      <c r="E28" s="5">
        <v>235</v>
      </c>
      <c r="F28" s="5">
        <v>4.29</v>
      </c>
      <c r="G28" s="18">
        <v>3323</v>
      </c>
      <c r="H28" s="21"/>
      <c r="I28" s="3" t="s">
        <v>23</v>
      </c>
      <c r="J28" s="4">
        <f>AVERAGE(E27:E43)</f>
        <v>227</v>
      </c>
      <c r="M28" s="21"/>
    </row>
    <row r="29" spans="1:13" ht="14.25" thickTop="1" thickBot="1" x14ac:dyDescent="0.25">
      <c r="A29" s="5" t="s">
        <v>228</v>
      </c>
      <c r="B29" s="5" t="s">
        <v>263</v>
      </c>
      <c r="C29" s="5">
        <v>20</v>
      </c>
      <c r="D29" s="2" t="s">
        <v>170</v>
      </c>
      <c r="E29" s="5">
        <v>222</v>
      </c>
      <c r="F29" s="5">
        <v>4.7</v>
      </c>
      <c r="G29" s="18">
        <v>3855</v>
      </c>
      <c r="H29" s="21"/>
      <c r="I29" s="3" t="s">
        <v>25</v>
      </c>
      <c r="J29" s="4">
        <f>AVERAGE(C27:C43)</f>
        <v>20</v>
      </c>
      <c r="M29" s="21"/>
    </row>
    <row r="30" spans="1:13" ht="14.25" thickTop="1" thickBot="1" x14ac:dyDescent="0.25">
      <c r="A30" s="5" t="s">
        <v>233</v>
      </c>
      <c r="B30" s="5" t="s">
        <v>272</v>
      </c>
      <c r="C30" s="5">
        <v>20</v>
      </c>
      <c r="D30" s="2" t="s">
        <v>222</v>
      </c>
      <c r="E30" s="5">
        <v>238</v>
      </c>
      <c r="F30" s="5">
        <v>3.63</v>
      </c>
      <c r="G30" s="18">
        <v>2829</v>
      </c>
      <c r="H30" s="21"/>
      <c r="I30" s="3" t="s">
        <v>24</v>
      </c>
      <c r="J30" s="4">
        <f>J26/(J27*60)</f>
        <v>12.342510763652843</v>
      </c>
      <c r="M30" s="21"/>
    </row>
    <row r="31" spans="1:13" ht="13.5" thickTop="1" x14ac:dyDescent="0.2">
      <c r="A31" s="33" t="s">
        <v>231</v>
      </c>
      <c r="B31" s="33" t="s">
        <v>263</v>
      </c>
      <c r="C31" s="5">
        <v>21</v>
      </c>
      <c r="D31" s="2" t="s">
        <v>172</v>
      </c>
      <c r="E31" s="5">
        <v>230</v>
      </c>
      <c r="F31" s="5">
        <v>9.94</v>
      </c>
      <c r="G31" s="18">
        <v>6891</v>
      </c>
      <c r="H31" s="21"/>
      <c r="I31" s="21"/>
      <c r="M31" s="21"/>
    </row>
    <row r="32" spans="1:13" x14ac:dyDescent="0.2">
      <c r="A32" s="34"/>
      <c r="B32" s="34"/>
      <c r="C32" s="34"/>
      <c r="D32" s="34"/>
      <c r="E32" s="34"/>
      <c r="F32" s="34"/>
      <c r="G32" s="34"/>
      <c r="H32" s="34"/>
      <c r="I32" s="34"/>
    </row>
    <row r="33" spans="1:9" x14ac:dyDescent="0.2">
      <c r="A33" s="34"/>
      <c r="B33" s="34"/>
      <c r="C33" s="34"/>
      <c r="D33" s="34"/>
      <c r="E33" s="34"/>
      <c r="F33" s="34"/>
      <c r="G33" s="34"/>
      <c r="H33" s="34"/>
      <c r="I33" s="34"/>
    </row>
    <row r="34" spans="1:9" x14ac:dyDescent="0.2">
      <c r="A34" s="34"/>
      <c r="B34" s="34"/>
      <c r="C34" s="34"/>
      <c r="D34" s="34"/>
      <c r="E34" s="34"/>
      <c r="F34" s="34"/>
      <c r="G34" s="34"/>
      <c r="H34" s="34"/>
      <c r="I34" s="34"/>
    </row>
    <row r="35" spans="1:9" x14ac:dyDescent="0.2">
      <c r="A35" s="34"/>
      <c r="B35" s="34"/>
      <c r="C35" s="34"/>
      <c r="D35" s="34"/>
      <c r="E35" s="34"/>
      <c r="F35" s="34"/>
      <c r="G35" s="34"/>
      <c r="H35" s="34"/>
      <c r="I35" s="34"/>
    </row>
    <row r="36" spans="1:9" x14ac:dyDescent="0.2">
      <c r="A36" s="34"/>
      <c r="B36" s="34"/>
      <c r="C36" s="34"/>
      <c r="D36" s="34"/>
      <c r="E36" s="34"/>
      <c r="F36" s="34"/>
      <c r="G36" s="34"/>
      <c r="H36" s="34"/>
      <c r="I36" s="34"/>
    </row>
    <row r="37" spans="1:9" x14ac:dyDescent="0.2">
      <c r="A37" s="34"/>
      <c r="B37" s="34"/>
      <c r="C37" s="34"/>
      <c r="D37" s="34"/>
      <c r="E37" s="34"/>
      <c r="F37" s="34"/>
      <c r="G37" s="34"/>
      <c r="H37" s="34"/>
      <c r="I37" s="34"/>
    </row>
    <row r="38" spans="1:9" x14ac:dyDescent="0.2">
      <c r="A38" s="34"/>
      <c r="B38" s="34"/>
      <c r="C38" s="34"/>
      <c r="D38" s="34"/>
      <c r="E38" s="34"/>
      <c r="F38" s="34"/>
      <c r="G38" s="34"/>
      <c r="H38" s="34"/>
      <c r="I38" s="34"/>
    </row>
    <row r="39" spans="1:9" x14ac:dyDescent="0.2">
      <c r="A39" s="34"/>
      <c r="B39" s="34"/>
      <c r="C39" s="34"/>
      <c r="D39" s="34"/>
      <c r="E39" s="34"/>
      <c r="F39" s="34"/>
      <c r="G39" s="34"/>
      <c r="H39" s="34"/>
      <c r="I39" s="34"/>
    </row>
    <row r="40" spans="1:9" x14ac:dyDescent="0.2">
      <c r="A40" s="34"/>
      <c r="B40" s="34"/>
      <c r="C40" s="34"/>
      <c r="D40" s="34"/>
      <c r="E40" s="34"/>
      <c r="F40" s="34"/>
      <c r="G40" s="34"/>
      <c r="H40" s="34"/>
      <c r="I40" s="34"/>
    </row>
    <row r="41" spans="1:9" x14ac:dyDescent="0.2">
      <c r="A41" s="34"/>
      <c r="B41" s="34"/>
      <c r="C41" s="34"/>
      <c r="D41" s="34"/>
      <c r="E41" s="34"/>
      <c r="F41" s="34"/>
      <c r="G41" s="34"/>
      <c r="H41" s="34"/>
      <c r="I41" s="34"/>
    </row>
    <row r="42" spans="1:9" x14ac:dyDescent="0.2">
      <c r="A42" s="34"/>
      <c r="B42" s="34"/>
      <c r="C42" s="34"/>
      <c r="D42" s="34"/>
      <c r="E42" s="34"/>
      <c r="F42" s="34"/>
      <c r="G42" s="34"/>
      <c r="H42" s="34"/>
      <c r="I42" s="34"/>
    </row>
    <row r="43" spans="1:9" x14ac:dyDescent="0.2">
      <c r="A43" s="34"/>
      <c r="B43" s="34"/>
      <c r="C43" s="34"/>
      <c r="D43" s="34"/>
      <c r="E43" s="34"/>
      <c r="F43" s="34"/>
      <c r="G43" s="34"/>
      <c r="H43" s="34"/>
      <c r="I43" s="34"/>
    </row>
    <row r="44" spans="1:9" x14ac:dyDescent="0.2">
      <c r="A44" s="34"/>
      <c r="B44" s="34"/>
      <c r="C44" s="34"/>
      <c r="D44" s="34"/>
      <c r="E44" s="34"/>
      <c r="F44" s="34"/>
      <c r="G44" s="34"/>
      <c r="H44" s="34"/>
      <c r="I44" s="34"/>
    </row>
  </sheetData>
  <mergeCells count="3">
    <mergeCell ref="A1:G1"/>
    <mergeCell ref="A13:G13"/>
    <mergeCell ref="A25:G2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6"/>
  <sheetViews>
    <sheetView topLeftCell="C31" workbookViewId="0">
      <selection activeCell="L62" sqref="L62"/>
    </sheetView>
  </sheetViews>
  <sheetFormatPr defaultRowHeight="12.75" x14ac:dyDescent="0.2"/>
  <cols>
    <col min="2" max="2" width="46.85546875" bestFit="1" customWidth="1"/>
    <col min="7" max="7" width="15.28515625" bestFit="1" customWidth="1"/>
    <col min="8" max="8" width="12" bestFit="1" customWidth="1"/>
    <col min="11" max="11" width="27.42578125" bestFit="1" customWidth="1"/>
    <col min="16" max="16" width="15.28515625" bestFit="1" customWidth="1"/>
  </cols>
  <sheetData>
    <row r="1" spans="1:17" ht="13.5" thickBot="1" x14ac:dyDescent="0.25">
      <c r="A1" s="8"/>
      <c r="B1" s="12" t="s">
        <v>1</v>
      </c>
      <c r="C1" s="8"/>
      <c r="D1" s="8"/>
      <c r="E1" s="8"/>
      <c r="J1" s="8"/>
      <c r="K1" s="12" t="s">
        <v>26</v>
      </c>
      <c r="L1" s="8"/>
      <c r="M1" s="8"/>
      <c r="N1" s="8"/>
    </row>
    <row r="2" spans="1:17" ht="14.25" thickTop="1" thickBot="1" x14ac:dyDescent="0.25">
      <c r="A2" s="14" t="s">
        <v>4</v>
      </c>
      <c r="B2" s="7" t="s">
        <v>0</v>
      </c>
      <c r="C2" s="7" t="s">
        <v>3</v>
      </c>
      <c r="D2" s="7" t="s">
        <v>19</v>
      </c>
      <c r="E2" s="15" t="s">
        <v>20</v>
      </c>
      <c r="G2" s="3" t="s">
        <v>21</v>
      </c>
      <c r="H2" s="6">
        <f>SUM(E3:E19)</f>
        <v>21775</v>
      </c>
      <c r="J2" s="14" t="s">
        <v>4</v>
      </c>
      <c r="K2" s="7" t="s">
        <v>27</v>
      </c>
      <c r="L2" s="7" t="s">
        <v>3</v>
      </c>
      <c r="M2" s="7" t="s">
        <v>19</v>
      </c>
      <c r="N2" s="15" t="s">
        <v>20</v>
      </c>
      <c r="P2" s="3" t="s">
        <v>21</v>
      </c>
      <c r="Q2" s="6">
        <f>SUM(N3:N19)</f>
        <v>13394</v>
      </c>
    </row>
    <row r="3" spans="1:17" ht="14.25" thickTop="1" thickBot="1" x14ac:dyDescent="0.25">
      <c r="A3" s="10">
        <v>17</v>
      </c>
      <c r="B3" s="13" t="s">
        <v>2</v>
      </c>
      <c r="C3" s="10">
        <v>200</v>
      </c>
      <c r="D3" s="10">
        <v>4.4800000000000004</v>
      </c>
      <c r="E3" s="10">
        <v>2660</v>
      </c>
      <c r="G3" s="3" t="s">
        <v>22</v>
      </c>
      <c r="H3" s="6">
        <f>SUM(D3:D19)</f>
        <v>55.95</v>
      </c>
      <c r="J3" s="10">
        <v>17</v>
      </c>
      <c r="K3" s="13" t="s">
        <v>27</v>
      </c>
      <c r="L3" s="10">
        <v>200</v>
      </c>
      <c r="M3" s="10">
        <v>7.46</v>
      </c>
      <c r="N3" s="10">
        <v>4653</v>
      </c>
      <c r="P3" s="3" t="s">
        <v>22</v>
      </c>
      <c r="Q3" s="6">
        <f>SUM(M3:M19)</f>
        <v>51.510000000000005</v>
      </c>
    </row>
    <row r="4" spans="1:17" ht="14.25" thickTop="1" thickBot="1" x14ac:dyDescent="0.25">
      <c r="A4" s="5">
        <v>16</v>
      </c>
      <c r="B4" s="2" t="s">
        <v>5</v>
      </c>
      <c r="C4" s="5">
        <v>200</v>
      </c>
      <c r="D4" s="5">
        <v>4.28</v>
      </c>
      <c r="E4" s="5">
        <v>2277</v>
      </c>
      <c r="G4" s="3" t="s">
        <v>23</v>
      </c>
      <c r="H4" s="6">
        <f>AVERAGE(C3:C19)</f>
        <v>200</v>
      </c>
      <c r="J4" s="5">
        <v>17</v>
      </c>
      <c r="K4" s="2" t="s">
        <v>28</v>
      </c>
      <c r="L4" s="5">
        <v>195</v>
      </c>
      <c r="M4" s="5">
        <v>5.79</v>
      </c>
      <c r="N4" s="5">
        <v>4003</v>
      </c>
      <c r="P4" s="3" t="s">
        <v>23</v>
      </c>
      <c r="Q4" s="6">
        <f>AVERAGE(L3:L19)</f>
        <v>193.57142857142858</v>
      </c>
    </row>
    <row r="5" spans="1:17" ht="14.25" thickTop="1" thickBot="1" x14ac:dyDescent="0.25">
      <c r="A5" s="5">
        <v>15</v>
      </c>
      <c r="B5" s="2" t="s">
        <v>6</v>
      </c>
      <c r="C5" s="5">
        <v>200</v>
      </c>
      <c r="D5" s="5">
        <v>4.12</v>
      </c>
      <c r="E5" s="5">
        <v>2311</v>
      </c>
      <c r="G5" s="3" t="s">
        <v>25</v>
      </c>
      <c r="H5" s="6">
        <f>AVERAGE(A3:A19)</f>
        <v>15.6</v>
      </c>
      <c r="J5" s="5">
        <v>18</v>
      </c>
      <c r="K5" s="2" t="s">
        <v>29</v>
      </c>
      <c r="L5" s="5">
        <v>200</v>
      </c>
      <c r="M5" s="5">
        <v>6.5</v>
      </c>
      <c r="N5" s="5">
        <v>4738</v>
      </c>
      <c r="P5" s="3" t="s">
        <v>25</v>
      </c>
      <c r="Q5" s="16">
        <f>AVERAGE(J3:J19)</f>
        <v>17.333333333333332</v>
      </c>
    </row>
    <row r="6" spans="1:17" ht="14.25" thickTop="1" thickBot="1" x14ac:dyDescent="0.25">
      <c r="A6" s="5" t="s">
        <v>7</v>
      </c>
      <c r="B6" s="25" t="s">
        <v>8</v>
      </c>
      <c r="C6" s="5" t="s">
        <v>7</v>
      </c>
      <c r="D6" s="5">
        <v>3.03</v>
      </c>
      <c r="E6" s="5" t="s">
        <v>7</v>
      </c>
      <c r="G6" s="3" t="s">
        <v>24</v>
      </c>
      <c r="H6" s="4">
        <f>H2/(H3*60)</f>
        <v>6.4864462317545426</v>
      </c>
      <c r="J6" s="5" t="s">
        <v>7</v>
      </c>
      <c r="K6" s="25" t="s">
        <v>30</v>
      </c>
      <c r="L6" s="5" t="s">
        <v>7</v>
      </c>
      <c r="M6" s="5">
        <v>5.88</v>
      </c>
      <c r="N6" s="5" t="s">
        <v>7</v>
      </c>
      <c r="P6" s="3" t="s">
        <v>24</v>
      </c>
      <c r="Q6" s="4">
        <f>Q2/(Q3*60)</f>
        <v>4.3337863198084507</v>
      </c>
    </row>
    <row r="7" spans="1:17" ht="13.5" thickTop="1" x14ac:dyDescent="0.2">
      <c r="A7" s="5" t="s">
        <v>7</v>
      </c>
      <c r="B7" s="25" t="s">
        <v>9</v>
      </c>
      <c r="C7" s="5" t="s">
        <v>7</v>
      </c>
      <c r="D7" s="5">
        <v>5.5</v>
      </c>
      <c r="E7" s="5" t="s">
        <v>7</v>
      </c>
      <c r="J7" s="5" t="s">
        <v>7</v>
      </c>
      <c r="K7" s="25" t="s">
        <v>31</v>
      </c>
      <c r="L7" s="5">
        <v>190</v>
      </c>
      <c r="M7" s="5">
        <v>7.21</v>
      </c>
      <c r="N7" s="5" t="s">
        <v>7</v>
      </c>
    </row>
    <row r="8" spans="1:17" x14ac:dyDescent="0.2">
      <c r="A8" s="5">
        <v>17</v>
      </c>
      <c r="B8" s="2" t="s">
        <v>10</v>
      </c>
      <c r="C8" s="5">
        <v>200</v>
      </c>
      <c r="D8" s="5">
        <v>4.88</v>
      </c>
      <c r="E8" s="5">
        <v>2800</v>
      </c>
      <c r="J8" s="5" t="s">
        <v>7</v>
      </c>
      <c r="K8" s="25" t="s">
        <v>32</v>
      </c>
      <c r="L8" s="5">
        <v>190</v>
      </c>
      <c r="M8" s="5">
        <v>6.77</v>
      </c>
      <c r="N8" s="5" t="s">
        <v>7</v>
      </c>
    </row>
    <row r="9" spans="1:17" x14ac:dyDescent="0.2">
      <c r="A9" s="5" t="s">
        <v>7</v>
      </c>
      <c r="B9" s="25" t="s">
        <v>11</v>
      </c>
      <c r="C9" s="5" t="s">
        <v>7</v>
      </c>
      <c r="D9" s="5">
        <v>5.0599999999999996</v>
      </c>
      <c r="E9" s="5" t="s">
        <v>7</v>
      </c>
      <c r="J9" s="5" t="s">
        <v>7</v>
      </c>
      <c r="K9" s="25" t="s">
        <v>33</v>
      </c>
      <c r="L9" s="5">
        <v>185</v>
      </c>
      <c r="M9" s="5">
        <v>6.59</v>
      </c>
      <c r="N9" s="5" t="s">
        <v>7</v>
      </c>
    </row>
    <row r="10" spans="1:17" x14ac:dyDescent="0.2">
      <c r="A10" s="5">
        <v>15</v>
      </c>
      <c r="B10" s="2" t="s">
        <v>12</v>
      </c>
      <c r="C10" s="5">
        <v>200</v>
      </c>
      <c r="D10" s="5">
        <v>3.7</v>
      </c>
      <c r="E10" s="5">
        <v>1962</v>
      </c>
      <c r="J10" s="5" t="s">
        <v>7</v>
      </c>
      <c r="K10" s="25" t="s">
        <v>34</v>
      </c>
      <c r="L10" s="5">
        <v>195</v>
      </c>
      <c r="M10" s="5">
        <v>5.31</v>
      </c>
      <c r="N10" s="5" t="s">
        <v>7</v>
      </c>
    </row>
    <row r="11" spans="1:17" x14ac:dyDescent="0.2">
      <c r="A11" s="5" t="s">
        <v>7</v>
      </c>
      <c r="B11" s="25" t="s">
        <v>13</v>
      </c>
      <c r="C11" s="5" t="s">
        <v>7</v>
      </c>
      <c r="D11" s="5">
        <v>2.96</v>
      </c>
      <c r="E11" s="5" t="s">
        <v>7</v>
      </c>
      <c r="J11" s="11"/>
      <c r="K11" s="11"/>
      <c r="L11" s="11"/>
      <c r="M11" s="11"/>
      <c r="N11" s="11"/>
    </row>
    <row r="12" spans="1:17" x14ac:dyDescent="0.2">
      <c r="A12" s="5">
        <v>16</v>
      </c>
      <c r="B12" s="2" t="s">
        <v>14</v>
      </c>
      <c r="C12" s="5">
        <v>200</v>
      </c>
      <c r="D12" s="5">
        <v>4.22</v>
      </c>
      <c r="E12" s="5">
        <v>2345</v>
      </c>
      <c r="J12" s="11"/>
      <c r="K12" s="11"/>
      <c r="L12" s="11"/>
      <c r="M12" s="11"/>
      <c r="N12" s="11"/>
    </row>
    <row r="13" spans="1:17" x14ac:dyDescent="0.2">
      <c r="A13" s="5">
        <v>17</v>
      </c>
      <c r="B13" s="2" t="s">
        <v>15</v>
      </c>
      <c r="C13" s="5">
        <v>200</v>
      </c>
      <c r="D13" s="5">
        <v>4.0999999999999996</v>
      </c>
      <c r="E13" s="5">
        <v>2685</v>
      </c>
      <c r="J13" s="11"/>
      <c r="K13" s="11"/>
      <c r="L13" s="11"/>
      <c r="M13" s="11"/>
      <c r="N13" s="11"/>
    </row>
    <row r="14" spans="1:17" x14ac:dyDescent="0.2">
      <c r="A14" s="5">
        <v>17</v>
      </c>
      <c r="B14" s="2" t="s">
        <v>16</v>
      </c>
      <c r="C14" s="5">
        <v>200</v>
      </c>
      <c r="D14" s="5">
        <v>4.12</v>
      </c>
      <c r="E14" s="5">
        <v>2469</v>
      </c>
      <c r="J14" s="11"/>
      <c r="K14" s="11"/>
      <c r="L14" s="11"/>
      <c r="M14" s="11"/>
      <c r="N14" s="11"/>
    </row>
    <row r="15" spans="1:17" x14ac:dyDescent="0.2">
      <c r="A15" s="5">
        <v>16</v>
      </c>
      <c r="B15" s="2" t="s">
        <v>17</v>
      </c>
      <c r="C15" s="5">
        <v>200</v>
      </c>
      <c r="D15" s="5">
        <v>3.42</v>
      </c>
      <c r="E15" s="5">
        <v>2061</v>
      </c>
      <c r="J15" s="11"/>
      <c r="K15" s="11"/>
      <c r="L15" s="11"/>
      <c r="M15" s="11"/>
      <c r="N15" s="11"/>
    </row>
    <row r="16" spans="1:17" x14ac:dyDescent="0.2">
      <c r="A16" s="5">
        <v>10</v>
      </c>
      <c r="B16" s="2" t="s">
        <v>18</v>
      </c>
      <c r="C16" s="5">
        <v>200</v>
      </c>
      <c r="D16" s="5">
        <v>2.08</v>
      </c>
      <c r="E16" s="5">
        <v>205</v>
      </c>
      <c r="J16" s="11"/>
      <c r="K16" s="11"/>
      <c r="L16" s="11"/>
      <c r="M16" s="11"/>
      <c r="N16" s="11"/>
    </row>
    <row r="17" spans="1:17" x14ac:dyDescent="0.2">
      <c r="A17" s="11"/>
      <c r="B17" s="9"/>
      <c r="C17" s="11"/>
      <c r="D17" s="11"/>
      <c r="E17" s="11"/>
      <c r="J17" s="11"/>
      <c r="K17" s="9"/>
      <c r="L17" s="11"/>
      <c r="M17" s="11"/>
      <c r="N17" s="11"/>
    </row>
    <row r="18" spans="1:17" x14ac:dyDescent="0.2">
      <c r="A18" s="11"/>
      <c r="B18" s="9"/>
      <c r="C18" s="11"/>
      <c r="D18" s="11"/>
      <c r="E18" s="11"/>
      <c r="J18" s="11"/>
      <c r="K18" s="9"/>
      <c r="L18" s="11"/>
      <c r="M18" s="11"/>
      <c r="N18" s="11"/>
    </row>
    <row r="19" spans="1:17" x14ac:dyDescent="0.2">
      <c r="A19" s="11"/>
      <c r="B19" s="9"/>
      <c r="C19" s="11"/>
      <c r="D19" s="11"/>
      <c r="E19" s="11"/>
      <c r="J19" s="11"/>
      <c r="K19" s="9"/>
      <c r="L19" s="11"/>
      <c r="M19" s="11"/>
      <c r="N19" s="11"/>
    </row>
    <row r="20" spans="1:17" ht="13.5" thickBot="1" x14ac:dyDescent="0.25">
      <c r="A20" s="8"/>
      <c r="B20" s="12" t="s">
        <v>62</v>
      </c>
      <c r="C20" s="8"/>
      <c r="D20" s="8"/>
      <c r="E20" s="8"/>
      <c r="F20" s="19"/>
      <c r="G20" s="19"/>
      <c r="H20" s="19"/>
      <c r="J20" s="8"/>
      <c r="K20" s="12" t="s">
        <v>26</v>
      </c>
      <c r="L20" s="8"/>
      <c r="M20" s="8"/>
      <c r="N20" s="8"/>
    </row>
    <row r="21" spans="1:17" ht="14.25" thickTop="1" thickBot="1" x14ac:dyDescent="0.25">
      <c r="A21" s="14" t="s">
        <v>4</v>
      </c>
      <c r="B21" s="7" t="s">
        <v>63</v>
      </c>
      <c r="C21" s="7" t="s">
        <v>3</v>
      </c>
      <c r="D21" s="7" t="s">
        <v>19</v>
      </c>
      <c r="E21" s="15" t="s">
        <v>20</v>
      </c>
      <c r="F21" s="19"/>
      <c r="G21" s="3" t="s">
        <v>21</v>
      </c>
      <c r="H21" s="6">
        <f>SUM(E22:E38)</f>
        <v>22727</v>
      </c>
      <c r="J21" s="14" t="s">
        <v>4</v>
      </c>
      <c r="K21" s="7" t="s">
        <v>35</v>
      </c>
      <c r="L21" s="7" t="s">
        <v>3</v>
      </c>
      <c r="M21" s="7" t="s">
        <v>19</v>
      </c>
      <c r="N21" s="15" t="s">
        <v>20</v>
      </c>
      <c r="P21" s="3" t="s">
        <v>21</v>
      </c>
      <c r="Q21" s="6">
        <f>SUM(N22:N38)</f>
        <v>23262</v>
      </c>
    </row>
    <row r="22" spans="1:17" ht="14.25" thickTop="1" thickBot="1" x14ac:dyDescent="0.25">
      <c r="A22" s="10">
        <v>15</v>
      </c>
      <c r="B22" s="13" t="s">
        <v>64</v>
      </c>
      <c r="C22" s="10">
        <v>186</v>
      </c>
      <c r="D22" s="10">
        <v>4.53</v>
      </c>
      <c r="E22" s="10">
        <v>2534</v>
      </c>
      <c r="F22" s="19"/>
      <c r="G22" s="3" t="s">
        <v>22</v>
      </c>
      <c r="H22" s="6">
        <f>SUM(D22:D38)</f>
        <v>55.180000000000007</v>
      </c>
      <c r="J22" s="10">
        <v>18</v>
      </c>
      <c r="K22" s="13" t="s">
        <v>36</v>
      </c>
      <c r="L22" s="10">
        <v>200</v>
      </c>
      <c r="M22" s="10">
        <v>7.88</v>
      </c>
      <c r="N22" s="10">
        <v>5262</v>
      </c>
      <c r="P22" s="3" t="s">
        <v>22</v>
      </c>
      <c r="Q22" s="6">
        <f>SUM(M22:M38)</f>
        <v>56.3</v>
      </c>
    </row>
    <row r="23" spans="1:17" ht="14.25" thickTop="1" thickBot="1" x14ac:dyDescent="0.25">
      <c r="A23" s="5">
        <v>16</v>
      </c>
      <c r="B23" s="2" t="s">
        <v>65</v>
      </c>
      <c r="C23" s="5">
        <v>189</v>
      </c>
      <c r="D23" s="5">
        <v>4.5199999999999996</v>
      </c>
      <c r="E23" s="5">
        <v>2641</v>
      </c>
      <c r="F23" s="19"/>
      <c r="G23" s="3" t="s">
        <v>23</v>
      </c>
      <c r="H23" s="6">
        <f>AVERAGE(C22:C38)</f>
        <v>191</v>
      </c>
      <c r="J23" s="5">
        <v>18</v>
      </c>
      <c r="K23" s="2" t="s">
        <v>37</v>
      </c>
      <c r="L23" s="5">
        <v>200</v>
      </c>
      <c r="M23" s="5">
        <v>6.78</v>
      </c>
      <c r="N23" s="5">
        <v>4697</v>
      </c>
      <c r="P23" s="3" t="s">
        <v>23</v>
      </c>
      <c r="Q23" s="6">
        <f>AVERAGE(L22:L38)</f>
        <v>200</v>
      </c>
    </row>
    <row r="24" spans="1:17" ht="14.25" thickTop="1" thickBot="1" x14ac:dyDescent="0.25">
      <c r="A24" s="5">
        <v>15</v>
      </c>
      <c r="B24" s="2" t="s">
        <v>66</v>
      </c>
      <c r="C24" s="5">
        <v>184</v>
      </c>
      <c r="D24" s="5">
        <v>4.5999999999999996</v>
      </c>
      <c r="E24" s="5">
        <v>2329</v>
      </c>
      <c r="F24" s="19"/>
      <c r="G24" s="3" t="s">
        <v>25</v>
      </c>
      <c r="H24" s="16">
        <f>AVERAGE(A22:A38)</f>
        <v>15.888888888888889</v>
      </c>
      <c r="J24" s="5">
        <v>18</v>
      </c>
      <c r="K24" s="2" t="s">
        <v>38</v>
      </c>
      <c r="L24" s="5">
        <v>200</v>
      </c>
      <c r="M24" s="5">
        <v>5.38</v>
      </c>
      <c r="N24" s="5">
        <v>3996</v>
      </c>
      <c r="P24" s="3" t="s">
        <v>25</v>
      </c>
      <c r="Q24" s="16">
        <f>AVERAGE(J22:J38)</f>
        <v>17.8</v>
      </c>
    </row>
    <row r="25" spans="1:17" ht="14.25" thickTop="1" thickBot="1" x14ac:dyDescent="0.25">
      <c r="A25" s="5" t="s">
        <v>7</v>
      </c>
      <c r="B25" s="25" t="s">
        <v>67</v>
      </c>
      <c r="C25" s="5" t="s">
        <v>7</v>
      </c>
      <c r="D25" s="5">
        <v>5.2</v>
      </c>
      <c r="E25" s="5" t="s">
        <v>7</v>
      </c>
      <c r="F25" s="19"/>
      <c r="G25" s="3" t="s">
        <v>24</v>
      </c>
      <c r="H25" s="4">
        <f>H21/(H22*60)</f>
        <v>6.8645040473601542</v>
      </c>
      <c r="J25" s="5" t="s">
        <v>7</v>
      </c>
      <c r="K25" s="25" t="s">
        <v>39</v>
      </c>
      <c r="L25" s="5" t="s">
        <v>7</v>
      </c>
      <c r="M25" s="5">
        <v>5.12</v>
      </c>
      <c r="N25" s="5" t="s">
        <v>7</v>
      </c>
      <c r="P25" s="3" t="s">
        <v>24</v>
      </c>
      <c r="Q25" s="4">
        <f>Q21/(Q22*60)</f>
        <v>6.8863232682060387</v>
      </c>
    </row>
    <row r="26" spans="1:17" ht="13.5" thickTop="1" x14ac:dyDescent="0.2">
      <c r="A26" s="5">
        <v>16</v>
      </c>
      <c r="B26" s="2" t="s">
        <v>68</v>
      </c>
      <c r="C26" s="5">
        <v>189</v>
      </c>
      <c r="D26" s="5">
        <v>4.13</v>
      </c>
      <c r="E26" s="5">
        <v>2471</v>
      </c>
      <c r="F26" s="19"/>
      <c r="G26" s="19"/>
      <c r="H26" s="19"/>
      <c r="J26" s="5">
        <v>17</v>
      </c>
      <c r="K26" s="2" t="s">
        <v>40</v>
      </c>
      <c r="L26" s="5">
        <v>200</v>
      </c>
      <c r="M26" s="5">
        <v>7.59</v>
      </c>
      <c r="N26" s="5">
        <v>4091</v>
      </c>
    </row>
    <row r="27" spans="1:17" x14ac:dyDescent="0.2">
      <c r="A27" s="5" t="s">
        <v>7</v>
      </c>
      <c r="B27" s="25" t="s">
        <v>69</v>
      </c>
      <c r="C27" s="5" t="s">
        <v>7</v>
      </c>
      <c r="D27" s="5">
        <v>4.68</v>
      </c>
      <c r="E27" s="5" t="s">
        <v>7</v>
      </c>
      <c r="F27" s="19"/>
      <c r="G27" s="19"/>
      <c r="H27" s="19"/>
      <c r="J27" s="5" t="s">
        <v>7</v>
      </c>
      <c r="K27" s="25" t="s">
        <v>41</v>
      </c>
      <c r="L27" s="5">
        <v>200</v>
      </c>
      <c r="M27" s="5">
        <v>9.76</v>
      </c>
      <c r="N27" s="5" t="s">
        <v>7</v>
      </c>
    </row>
    <row r="28" spans="1:17" x14ac:dyDescent="0.2">
      <c r="A28" s="5">
        <v>14</v>
      </c>
      <c r="B28" s="2" t="s">
        <v>70</v>
      </c>
      <c r="C28" s="5">
        <v>193</v>
      </c>
      <c r="D28" s="5">
        <v>2.0299999999999998</v>
      </c>
      <c r="E28" s="5">
        <v>1091</v>
      </c>
      <c r="F28" s="19"/>
      <c r="G28" s="19"/>
      <c r="H28" s="19"/>
      <c r="J28" s="5" t="s">
        <v>7</v>
      </c>
      <c r="K28" s="25" t="s">
        <v>42</v>
      </c>
      <c r="L28" s="5">
        <v>200</v>
      </c>
      <c r="M28" s="5">
        <v>6.11</v>
      </c>
      <c r="N28" s="5" t="s">
        <v>7</v>
      </c>
    </row>
    <row r="29" spans="1:17" x14ac:dyDescent="0.2">
      <c r="A29" s="5">
        <v>15</v>
      </c>
      <c r="B29" s="2" t="s">
        <v>71</v>
      </c>
      <c r="C29" s="5">
        <v>182</v>
      </c>
      <c r="D29" s="5">
        <v>3.68</v>
      </c>
      <c r="E29" s="5">
        <v>2094</v>
      </c>
      <c r="F29" s="19"/>
      <c r="G29" s="19"/>
      <c r="H29" s="19"/>
      <c r="J29" s="5">
        <v>18</v>
      </c>
      <c r="K29" s="2" t="s">
        <v>43</v>
      </c>
      <c r="L29" s="5">
        <v>200</v>
      </c>
      <c r="M29" s="5">
        <v>7.68</v>
      </c>
      <c r="N29" s="5">
        <v>5216</v>
      </c>
    </row>
    <row r="30" spans="1:17" x14ac:dyDescent="0.2">
      <c r="A30" s="5">
        <v>16</v>
      </c>
      <c r="B30" s="2" t="s">
        <v>72</v>
      </c>
      <c r="C30" s="5">
        <v>191</v>
      </c>
      <c r="D30" s="5">
        <v>4.92</v>
      </c>
      <c r="E30" s="5">
        <v>2862</v>
      </c>
      <c r="F30" s="19"/>
      <c r="G30" s="19"/>
      <c r="H30" s="19"/>
      <c r="J30" s="11"/>
      <c r="K30" s="11"/>
      <c r="L30" s="11"/>
      <c r="M30" s="11"/>
      <c r="N30" s="11"/>
    </row>
    <row r="31" spans="1:17" x14ac:dyDescent="0.2">
      <c r="A31" s="5" t="s">
        <v>7</v>
      </c>
      <c r="B31" s="25" t="s">
        <v>73</v>
      </c>
      <c r="C31" s="5" t="s">
        <v>7</v>
      </c>
      <c r="D31" s="5">
        <v>2.2000000000000002</v>
      </c>
      <c r="E31" s="5" t="s">
        <v>7</v>
      </c>
      <c r="F31" s="19"/>
      <c r="G31" s="19"/>
      <c r="H31" s="19"/>
      <c r="J31" s="11"/>
      <c r="K31" s="11"/>
      <c r="L31" s="11"/>
      <c r="M31" s="11"/>
      <c r="N31" s="11"/>
    </row>
    <row r="32" spans="1:17" x14ac:dyDescent="0.2">
      <c r="A32" s="5" t="s">
        <v>7</v>
      </c>
      <c r="B32" s="25" t="s">
        <v>74</v>
      </c>
      <c r="C32" s="5" t="s">
        <v>7</v>
      </c>
      <c r="D32" s="5">
        <v>4.8099999999999996</v>
      </c>
      <c r="E32" s="5" t="s">
        <v>7</v>
      </c>
      <c r="F32" s="19"/>
      <c r="G32" s="19"/>
      <c r="H32" s="19"/>
      <c r="J32" s="11"/>
      <c r="K32" s="11"/>
      <c r="L32" s="11"/>
      <c r="M32" s="11"/>
      <c r="N32" s="11"/>
    </row>
    <row r="33" spans="1:17" x14ac:dyDescent="0.2">
      <c r="A33" s="5">
        <v>19</v>
      </c>
      <c r="B33" s="2" t="s">
        <v>75</v>
      </c>
      <c r="C33" s="5">
        <v>210</v>
      </c>
      <c r="D33" s="5">
        <v>5.47</v>
      </c>
      <c r="E33" s="5">
        <v>3771</v>
      </c>
      <c r="F33" s="19"/>
      <c r="G33" s="19"/>
      <c r="H33" s="19"/>
      <c r="J33" s="11"/>
      <c r="K33" s="11"/>
      <c r="L33" s="11"/>
      <c r="M33" s="11"/>
      <c r="N33" s="11"/>
    </row>
    <row r="34" spans="1:17" x14ac:dyDescent="0.2">
      <c r="A34" s="5">
        <v>17</v>
      </c>
      <c r="B34" s="2" t="s">
        <v>76</v>
      </c>
      <c r="C34" s="5">
        <v>195</v>
      </c>
      <c r="D34" s="5">
        <v>4.41</v>
      </c>
      <c r="E34" s="5">
        <v>2934</v>
      </c>
      <c r="F34" s="19"/>
      <c r="G34" s="19"/>
      <c r="H34" s="19"/>
      <c r="J34" s="11"/>
      <c r="K34" s="11"/>
      <c r="L34" s="11"/>
      <c r="M34" s="11"/>
      <c r="N34" s="11"/>
    </row>
    <row r="35" spans="1:17" x14ac:dyDescent="0.2">
      <c r="A35" s="11"/>
      <c r="B35" s="11"/>
      <c r="C35" s="11"/>
      <c r="D35" s="11"/>
      <c r="E35" s="11"/>
      <c r="F35" s="19"/>
      <c r="G35" s="19"/>
      <c r="H35" s="19"/>
      <c r="J35" s="11"/>
      <c r="K35" s="11"/>
      <c r="L35" s="11"/>
      <c r="M35" s="11"/>
      <c r="N35" s="11"/>
    </row>
    <row r="36" spans="1:17" x14ac:dyDescent="0.2">
      <c r="A36" s="11"/>
      <c r="B36" s="9"/>
      <c r="C36" s="11"/>
      <c r="D36" s="11"/>
      <c r="E36" s="11"/>
      <c r="F36" s="19"/>
      <c r="G36" s="19"/>
      <c r="H36" s="19"/>
      <c r="J36" s="11"/>
      <c r="K36" s="9"/>
      <c r="L36" s="11"/>
      <c r="M36" s="11"/>
      <c r="N36" s="11"/>
    </row>
    <row r="37" spans="1:17" x14ac:dyDescent="0.2">
      <c r="A37" s="11"/>
      <c r="B37" s="9"/>
      <c r="C37" s="11"/>
      <c r="D37" s="11"/>
      <c r="E37" s="11"/>
      <c r="F37" s="19"/>
      <c r="G37" s="19"/>
      <c r="H37" s="19"/>
      <c r="J37" s="11"/>
      <c r="K37" s="9"/>
      <c r="L37" s="11"/>
      <c r="M37" s="11"/>
      <c r="N37" s="11"/>
    </row>
    <row r="38" spans="1:17" x14ac:dyDescent="0.2">
      <c r="A38" s="11"/>
      <c r="B38" s="9"/>
      <c r="C38" s="11"/>
      <c r="D38" s="11"/>
      <c r="E38" s="11"/>
      <c r="F38" s="19"/>
      <c r="G38" s="19"/>
      <c r="H38" s="19"/>
      <c r="J38" s="11"/>
      <c r="K38" s="9"/>
      <c r="L38" s="11"/>
      <c r="M38" s="11"/>
      <c r="N38" s="11"/>
    </row>
    <row r="39" spans="1:17" ht="13.5" thickBot="1" x14ac:dyDescent="0.25">
      <c r="A39" s="8"/>
      <c r="B39" s="12" t="s">
        <v>77</v>
      </c>
      <c r="C39" s="8"/>
      <c r="D39" s="8"/>
      <c r="E39" s="8"/>
      <c r="F39" s="19"/>
      <c r="G39" s="19"/>
      <c r="H39" s="19"/>
      <c r="J39" s="8"/>
      <c r="K39" s="12" t="s">
        <v>26</v>
      </c>
      <c r="L39" s="8"/>
      <c r="M39" s="8"/>
      <c r="N39" s="8"/>
      <c r="O39" s="19"/>
      <c r="P39" s="19"/>
      <c r="Q39" s="19"/>
    </row>
    <row r="40" spans="1:17" ht="14.25" thickTop="1" thickBot="1" x14ac:dyDescent="0.25">
      <c r="A40" s="14" t="s">
        <v>4</v>
      </c>
      <c r="B40" s="7" t="s">
        <v>63</v>
      </c>
      <c r="C40" s="7" t="s">
        <v>3</v>
      </c>
      <c r="D40" s="7" t="s">
        <v>19</v>
      </c>
      <c r="E40" s="15" t="s">
        <v>20</v>
      </c>
      <c r="F40" s="19"/>
      <c r="G40" s="3" t="s">
        <v>21</v>
      </c>
      <c r="H40" s="6">
        <f>SUM(E41:E57)</f>
        <v>28190</v>
      </c>
      <c r="J40" s="14" t="s">
        <v>4</v>
      </c>
      <c r="K40" s="7" t="s">
        <v>53</v>
      </c>
      <c r="L40" s="7" t="s">
        <v>3</v>
      </c>
      <c r="M40" s="7" t="s">
        <v>19</v>
      </c>
      <c r="N40" s="15" t="s">
        <v>20</v>
      </c>
      <c r="O40" s="19"/>
      <c r="P40" s="3" t="s">
        <v>21</v>
      </c>
      <c r="Q40" s="6">
        <f>SUM(N41:N57)</f>
        <v>17537</v>
      </c>
    </row>
    <row r="41" spans="1:17" ht="14.25" thickTop="1" thickBot="1" x14ac:dyDescent="0.25">
      <c r="A41" s="10">
        <v>15</v>
      </c>
      <c r="B41" s="22" t="s">
        <v>64</v>
      </c>
      <c r="C41" s="10">
        <v>186</v>
      </c>
      <c r="D41" s="10">
        <v>4.53</v>
      </c>
      <c r="E41" s="10">
        <v>2534</v>
      </c>
      <c r="F41" s="19"/>
      <c r="G41" s="3" t="s">
        <v>22</v>
      </c>
      <c r="H41" s="6">
        <f>SUM(D41:D57)</f>
        <v>55.370000000000012</v>
      </c>
      <c r="J41" s="10">
        <v>17</v>
      </c>
      <c r="K41" s="13" t="s">
        <v>54</v>
      </c>
      <c r="L41" s="10">
        <v>200</v>
      </c>
      <c r="M41" s="10">
        <v>7.19</v>
      </c>
      <c r="N41" s="10">
        <v>4297</v>
      </c>
      <c r="O41" s="19"/>
      <c r="P41" s="3" t="s">
        <v>22</v>
      </c>
      <c r="Q41" s="6">
        <f>SUM(M41:M57)</f>
        <v>57.519999999999996</v>
      </c>
    </row>
    <row r="42" spans="1:17" ht="14.25" thickTop="1" thickBot="1" x14ac:dyDescent="0.25">
      <c r="A42" s="5">
        <v>16</v>
      </c>
      <c r="B42" s="23" t="s">
        <v>65</v>
      </c>
      <c r="C42" s="5">
        <v>189</v>
      </c>
      <c r="D42" s="5">
        <v>4.5199999999999996</v>
      </c>
      <c r="E42" s="5">
        <v>2641</v>
      </c>
      <c r="F42" s="19"/>
      <c r="G42" s="3" t="s">
        <v>23</v>
      </c>
      <c r="H42" s="6">
        <f>AVERAGE(C41:C57)</f>
        <v>191.90909090909091</v>
      </c>
      <c r="J42" s="5" t="s">
        <v>7</v>
      </c>
      <c r="K42" s="25" t="s">
        <v>55</v>
      </c>
      <c r="L42" s="5">
        <v>200</v>
      </c>
      <c r="M42" s="5">
        <v>7.64</v>
      </c>
      <c r="N42" s="5" t="s">
        <v>7</v>
      </c>
      <c r="O42" s="19"/>
      <c r="P42" s="3" t="s">
        <v>23</v>
      </c>
      <c r="Q42" s="6">
        <f>AVERAGE(L41:L57)</f>
        <v>195</v>
      </c>
    </row>
    <row r="43" spans="1:17" ht="14.25" thickTop="1" thickBot="1" x14ac:dyDescent="0.25">
      <c r="A43" s="5">
        <v>15</v>
      </c>
      <c r="B43" s="23" t="s">
        <v>66</v>
      </c>
      <c r="C43" s="5">
        <v>184</v>
      </c>
      <c r="D43" s="5">
        <v>4.5999999999999996</v>
      </c>
      <c r="E43" s="5">
        <v>2329</v>
      </c>
      <c r="F43" s="19"/>
      <c r="G43" s="3" t="s">
        <v>25</v>
      </c>
      <c r="H43" s="16">
        <f>AVERAGE(A41:A57)</f>
        <v>15.818181818181818</v>
      </c>
      <c r="J43" s="5" t="s">
        <v>7</v>
      </c>
      <c r="K43" s="25" t="s">
        <v>56</v>
      </c>
      <c r="L43" s="5">
        <v>175</v>
      </c>
      <c r="M43" s="5">
        <v>6.21</v>
      </c>
      <c r="N43" s="5" t="s">
        <v>7</v>
      </c>
      <c r="O43" s="19"/>
      <c r="P43" s="3" t="s">
        <v>25</v>
      </c>
      <c r="Q43" s="16">
        <f>AVERAGE(J41:J57)</f>
        <v>17.25</v>
      </c>
    </row>
    <row r="44" spans="1:17" ht="14.25" thickTop="1" thickBot="1" x14ac:dyDescent="0.25">
      <c r="A44" s="5" t="s">
        <v>7</v>
      </c>
      <c r="B44" s="25" t="s">
        <v>67</v>
      </c>
      <c r="C44" s="5" t="s">
        <v>7</v>
      </c>
      <c r="D44" s="5">
        <v>5.2</v>
      </c>
      <c r="E44" s="5" t="s">
        <v>7</v>
      </c>
      <c r="F44" s="19"/>
      <c r="G44" s="3" t="s">
        <v>24</v>
      </c>
      <c r="H44" s="4">
        <f>H40/(H41*60)</f>
        <v>8.4853410390704944</v>
      </c>
      <c r="J44" s="5">
        <v>17</v>
      </c>
      <c r="K44" s="2" t="s">
        <v>57</v>
      </c>
      <c r="L44" s="5">
        <v>195</v>
      </c>
      <c r="M44" s="5">
        <v>7.7</v>
      </c>
      <c r="N44" s="5">
        <v>4533</v>
      </c>
      <c r="O44" s="19"/>
      <c r="P44" s="3" t="s">
        <v>24</v>
      </c>
      <c r="Q44" s="4">
        <f>Q40/(Q41*60)</f>
        <v>5.0814209550301346</v>
      </c>
    </row>
    <row r="45" spans="1:17" ht="13.5" thickTop="1" x14ac:dyDescent="0.2">
      <c r="A45" s="5">
        <v>16</v>
      </c>
      <c r="B45" s="2" t="s">
        <v>68</v>
      </c>
      <c r="C45" s="5">
        <v>189</v>
      </c>
      <c r="D45" s="5">
        <v>4.17</v>
      </c>
      <c r="E45" s="5">
        <v>2470</v>
      </c>
      <c r="F45" s="19"/>
      <c r="G45" s="19"/>
      <c r="H45" s="19"/>
      <c r="J45" s="5" t="s">
        <v>7</v>
      </c>
      <c r="K45" s="25" t="s">
        <v>58</v>
      </c>
      <c r="L45" s="5" t="s">
        <v>7</v>
      </c>
      <c r="M45" s="5">
        <v>8.25</v>
      </c>
      <c r="N45" s="5" t="s">
        <v>7</v>
      </c>
      <c r="O45" s="19"/>
      <c r="P45" s="19"/>
      <c r="Q45" s="19"/>
    </row>
    <row r="46" spans="1:17" x14ac:dyDescent="0.2">
      <c r="A46" s="5">
        <v>15</v>
      </c>
      <c r="B46" s="2" t="s">
        <v>69</v>
      </c>
      <c r="C46" s="5">
        <v>180</v>
      </c>
      <c r="D46" s="5">
        <v>4.71</v>
      </c>
      <c r="E46" s="5">
        <v>2096</v>
      </c>
      <c r="F46" s="19"/>
      <c r="G46" s="19"/>
      <c r="H46" s="19"/>
      <c r="J46" s="5" t="s">
        <v>7</v>
      </c>
      <c r="K46" s="25" t="s">
        <v>59</v>
      </c>
      <c r="L46" s="5" t="s">
        <v>7</v>
      </c>
      <c r="M46" s="5">
        <v>5.2</v>
      </c>
      <c r="N46" s="5" t="s">
        <v>7</v>
      </c>
      <c r="O46" s="19"/>
      <c r="P46" s="19"/>
      <c r="Q46" s="19"/>
    </row>
    <row r="47" spans="1:17" x14ac:dyDescent="0.2">
      <c r="A47" s="5">
        <v>14</v>
      </c>
      <c r="B47" s="23" t="s">
        <v>70</v>
      </c>
      <c r="C47" s="5">
        <v>193</v>
      </c>
      <c r="D47" s="5">
        <v>2.0299999999999998</v>
      </c>
      <c r="E47" s="5">
        <v>1091</v>
      </c>
      <c r="F47" s="19"/>
      <c r="G47" s="19"/>
      <c r="H47" s="19"/>
      <c r="J47" s="5">
        <v>18</v>
      </c>
      <c r="K47" s="2" t="s">
        <v>60</v>
      </c>
      <c r="L47" s="5">
        <v>200</v>
      </c>
      <c r="M47" s="5">
        <v>8.19</v>
      </c>
      <c r="N47" s="5">
        <v>4837</v>
      </c>
      <c r="O47" s="19"/>
      <c r="P47" s="19"/>
      <c r="Q47" s="19"/>
    </row>
    <row r="48" spans="1:17" x14ac:dyDescent="0.2">
      <c r="A48" s="5">
        <v>15</v>
      </c>
      <c r="B48" s="23" t="s">
        <v>71</v>
      </c>
      <c r="C48" s="5">
        <v>182</v>
      </c>
      <c r="D48" s="5">
        <v>3.68</v>
      </c>
      <c r="E48" s="5">
        <v>2094</v>
      </c>
      <c r="F48" s="19"/>
      <c r="G48" s="19"/>
      <c r="H48" s="19"/>
      <c r="J48" s="5">
        <v>17</v>
      </c>
      <c r="K48" s="2" t="s">
        <v>61</v>
      </c>
      <c r="L48" s="5">
        <v>200</v>
      </c>
      <c r="M48" s="5">
        <v>7.14</v>
      </c>
      <c r="N48" s="5">
        <v>3870</v>
      </c>
      <c r="O48" s="19"/>
      <c r="P48" s="19"/>
      <c r="Q48" s="19"/>
    </row>
    <row r="49" spans="1:17" x14ac:dyDescent="0.2">
      <c r="A49" s="5">
        <v>16</v>
      </c>
      <c r="B49" s="23" t="s">
        <v>72</v>
      </c>
      <c r="C49" s="5">
        <v>191</v>
      </c>
      <c r="D49" s="5">
        <v>4.92</v>
      </c>
      <c r="E49" s="5">
        <v>2862</v>
      </c>
      <c r="F49" s="19"/>
      <c r="G49" s="19"/>
      <c r="H49" s="19"/>
      <c r="J49" s="11"/>
      <c r="K49" s="11"/>
      <c r="L49" s="11"/>
      <c r="M49" s="11"/>
      <c r="N49" s="11"/>
      <c r="O49" s="19"/>
      <c r="P49" s="19"/>
      <c r="Q49" s="19"/>
    </row>
    <row r="50" spans="1:17" x14ac:dyDescent="0.2">
      <c r="A50" s="5" t="s">
        <v>7</v>
      </c>
      <c r="B50" s="25" t="s">
        <v>73</v>
      </c>
      <c r="C50" s="5" t="s">
        <v>7</v>
      </c>
      <c r="D50" s="5">
        <v>2.2000000000000002</v>
      </c>
      <c r="E50" s="5" t="s">
        <v>7</v>
      </c>
      <c r="F50" s="19"/>
      <c r="G50" s="19"/>
      <c r="H50" s="19"/>
      <c r="J50" s="11"/>
      <c r="K50" s="11"/>
      <c r="L50" s="11"/>
      <c r="M50" s="11"/>
      <c r="N50" s="11"/>
      <c r="O50" s="19"/>
      <c r="P50" s="19"/>
      <c r="Q50" s="19"/>
    </row>
    <row r="51" spans="1:17" x14ac:dyDescent="0.2">
      <c r="A51" s="5">
        <v>18</v>
      </c>
      <c r="B51" s="2" t="s">
        <v>74</v>
      </c>
      <c r="C51" s="5">
        <v>212</v>
      </c>
      <c r="D51" s="5">
        <v>4.8499999999999996</v>
      </c>
      <c r="E51" s="5">
        <v>3309</v>
      </c>
      <c r="F51" s="19"/>
      <c r="G51" s="19"/>
      <c r="H51" s="19"/>
      <c r="J51" s="11"/>
      <c r="K51" s="11"/>
      <c r="L51" s="11"/>
      <c r="M51" s="11"/>
      <c r="N51" s="11"/>
      <c r="O51" s="19"/>
      <c r="P51" s="19"/>
      <c r="Q51" s="19"/>
    </row>
    <row r="52" spans="1:17" x14ac:dyDescent="0.2">
      <c r="A52" s="5">
        <v>18</v>
      </c>
      <c r="B52" s="2" t="s">
        <v>75</v>
      </c>
      <c r="C52" s="5">
        <v>210</v>
      </c>
      <c r="D52" s="5">
        <v>5.45</v>
      </c>
      <c r="E52" s="5">
        <v>3830</v>
      </c>
      <c r="F52" s="19"/>
      <c r="G52" s="19"/>
      <c r="H52" s="19"/>
      <c r="J52" s="11"/>
      <c r="K52" s="11"/>
      <c r="L52" s="11"/>
      <c r="M52" s="11"/>
      <c r="N52" s="11"/>
      <c r="O52" s="19"/>
      <c r="P52" s="19"/>
      <c r="Q52" s="19"/>
    </row>
    <row r="53" spans="1:17" x14ac:dyDescent="0.2">
      <c r="A53" s="5">
        <v>16</v>
      </c>
      <c r="B53" s="2" t="s">
        <v>76</v>
      </c>
      <c r="C53" s="5">
        <v>195</v>
      </c>
      <c r="D53" s="5">
        <v>4.51</v>
      </c>
      <c r="E53" s="5">
        <v>2934</v>
      </c>
      <c r="F53" s="19"/>
      <c r="G53" s="19"/>
      <c r="H53" s="19"/>
      <c r="J53" s="11"/>
      <c r="K53" s="11"/>
      <c r="L53" s="11"/>
      <c r="M53" s="11"/>
      <c r="N53" s="11"/>
      <c r="O53" s="19"/>
      <c r="P53" s="19"/>
      <c r="Q53" s="19"/>
    </row>
    <row r="54" spans="1:17" x14ac:dyDescent="0.2">
      <c r="A54" s="11"/>
      <c r="B54" s="11"/>
      <c r="C54" s="11"/>
      <c r="D54" s="11"/>
      <c r="E54" s="11"/>
      <c r="F54" s="19"/>
      <c r="G54" s="19"/>
      <c r="H54" s="19"/>
      <c r="J54" s="11"/>
      <c r="K54" s="11"/>
      <c r="L54" s="11"/>
      <c r="M54" s="11"/>
      <c r="N54" s="11"/>
      <c r="O54" s="19"/>
      <c r="P54" s="19"/>
      <c r="Q54" s="19"/>
    </row>
    <row r="55" spans="1:17" x14ac:dyDescent="0.2">
      <c r="A55" s="11"/>
      <c r="B55" s="9"/>
      <c r="C55" s="11"/>
      <c r="D55" s="11"/>
      <c r="E55" s="11"/>
      <c r="F55" s="19"/>
      <c r="G55" s="19"/>
      <c r="H55" s="19"/>
      <c r="J55" s="11"/>
      <c r="K55" s="9"/>
      <c r="L55" s="11"/>
      <c r="M55" s="11"/>
      <c r="N55" s="11"/>
      <c r="O55" s="19"/>
      <c r="P55" s="19"/>
      <c r="Q55" s="19"/>
    </row>
    <row r="56" spans="1:17" x14ac:dyDescent="0.2">
      <c r="A56" s="11"/>
      <c r="B56" s="9"/>
      <c r="C56" s="11"/>
      <c r="D56" s="11"/>
      <c r="E56" s="11"/>
      <c r="F56" s="19"/>
      <c r="G56" s="19"/>
      <c r="H56" s="19"/>
      <c r="J56" s="11"/>
      <c r="K56" s="9"/>
      <c r="L56" s="11"/>
      <c r="M56" s="11"/>
      <c r="N56" s="11"/>
      <c r="O56" s="19"/>
      <c r="P56" s="19"/>
      <c r="Q56" s="19"/>
    </row>
    <row r="57" spans="1:17" x14ac:dyDescent="0.2">
      <c r="A57" s="11"/>
      <c r="B57" s="9"/>
      <c r="C57" s="11"/>
      <c r="D57" s="11"/>
      <c r="E57" s="11"/>
      <c r="F57" s="19"/>
      <c r="G57" s="19"/>
      <c r="H57" s="19"/>
      <c r="J57" s="11"/>
      <c r="K57" s="9"/>
      <c r="L57" s="11"/>
      <c r="M57" s="11"/>
      <c r="N57" s="11"/>
      <c r="O57" s="19"/>
      <c r="P57" s="19"/>
      <c r="Q57" s="19"/>
    </row>
    <row r="58" spans="1:17" ht="13.5" thickBot="1" x14ac:dyDescent="0.25">
      <c r="A58" s="8"/>
      <c r="B58" s="12" t="s">
        <v>62</v>
      </c>
      <c r="C58" s="8"/>
      <c r="D58" s="8"/>
      <c r="E58" s="8"/>
      <c r="F58" s="19"/>
      <c r="G58" s="19"/>
      <c r="H58" s="19"/>
    </row>
    <row r="59" spans="1:17" ht="14.25" thickTop="1" thickBot="1" x14ac:dyDescent="0.25">
      <c r="A59" s="14" t="s">
        <v>4</v>
      </c>
      <c r="B59" s="7" t="s">
        <v>78</v>
      </c>
      <c r="C59" s="7" t="s">
        <v>3</v>
      </c>
      <c r="D59" s="7" t="s">
        <v>19</v>
      </c>
      <c r="E59" s="15" t="s">
        <v>20</v>
      </c>
      <c r="F59" s="19"/>
      <c r="G59" s="3" t="s">
        <v>21</v>
      </c>
      <c r="H59" s="6">
        <f>SUM(E60:E76)</f>
        <v>17924</v>
      </c>
    </row>
    <row r="60" spans="1:17" ht="14.25" thickTop="1" thickBot="1" x14ac:dyDescent="0.25">
      <c r="A60" s="10" t="s">
        <v>7</v>
      </c>
      <c r="B60" s="28" t="s">
        <v>79</v>
      </c>
      <c r="C60" s="10" t="s">
        <v>7</v>
      </c>
      <c r="D60" s="10">
        <v>4.83</v>
      </c>
      <c r="E60" s="10" t="s">
        <v>7</v>
      </c>
      <c r="F60" s="19"/>
      <c r="G60" s="3" t="s">
        <v>22</v>
      </c>
      <c r="H60" s="6">
        <f>SUM(D60:D76)</f>
        <v>53.500000000000014</v>
      </c>
    </row>
    <row r="61" spans="1:17" ht="14.25" thickTop="1" thickBot="1" x14ac:dyDescent="0.25">
      <c r="A61" s="5">
        <v>16</v>
      </c>
      <c r="B61" s="2" t="s">
        <v>80</v>
      </c>
      <c r="C61" s="5">
        <v>195</v>
      </c>
      <c r="D61" s="5">
        <v>4.9400000000000004</v>
      </c>
      <c r="E61" s="5">
        <v>3027</v>
      </c>
      <c r="F61" s="19"/>
      <c r="G61" s="3" t="s">
        <v>23</v>
      </c>
      <c r="H61" s="6">
        <f>AVERAGE(C60:C76)</f>
        <v>199.75</v>
      </c>
    </row>
    <row r="62" spans="1:17" ht="14.25" thickTop="1" thickBot="1" x14ac:dyDescent="0.25">
      <c r="A62" s="5" t="s">
        <v>7</v>
      </c>
      <c r="B62" s="25" t="s">
        <v>81</v>
      </c>
      <c r="C62" s="5" t="s">
        <v>7</v>
      </c>
      <c r="D62" s="5">
        <v>4.28</v>
      </c>
      <c r="E62" s="5" t="s">
        <v>7</v>
      </c>
      <c r="F62" s="19"/>
      <c r="G62" s="3" t="s">
        <v>25</v>
      </c>
      <c r="H62" s="16">
        <f>AVERAGE(A60:A76)</f>
        <v>15.5</v>
      </c>
    </row>
    <row r="63" spans="1:17" ht="14.25" thickTop="1" thickBot="1" x14ac:dyDescent="0.25">
      <c r="A63" s="5">
        <v>17</v>
      </c>
      <c r="B63" s="2" t="s">
        <v>91</v>
      </c>
      <c r="C63" s="5">
        <v>203</v>
      </c>
      <c r="D63" s="5">
        <v>4.03</v>
      </c>
      <c r="E63" s="5">
        <v>2504</v>
      </c>
      <c r="F63" s="19"/>
      <c r="G63" s="3" t="s">
        <v>24</v>
      </c>
      <c r="H63" s="4">
        <f>H59/(H60*60)</f>
        <v>5.5838006230529578</v>
      </c>
    </row>
    <row r="64" spans="1:17" ht="13.5" thickTop="1" x14ac:dyDescent="0.2">
      <c r="A64" s="5">
        <v>14</v>
      </c>
      <c r="B64" s="2" t="s">
        <v>82</v>
      </c>
      <c r="C64" s="5">
        <v>187</v>
      </c>
      <c r="D64" s="5">
        <v>4.6500000000000004</v>
      </c>
      <c r="E64" s="5">
        <v>1905</v>
      </c>
      <c r="F64" s="19"/>
      <c r="G64" s="19"/>
      <c r="H64" s="19"/>
    </row>
    <row r="65" spans="1:8" x14ac:dyDescent="0.2">
      <c r="A65" s="5">
        <v>16</v>
      </c>
      <c r="B65" s="2" t="s">
        <v>83</v>
      </c>
      <c r="C65" s="5">
        <v>205</v>
      </c>
      <c r="D65" s="5">
        <v>5.37</v>
      </c>
      <c r="E65" s="5">
        <v>2909</v>
      </c>
      <c r="F65" s="19"/>
      <c r="G65" s="19"/>
      <c r="H65" s="19"/>
    </row>
    <row r="66" spans="1:8" x14ac:dyDescent="0.2">
      <c r="A66" s="5" t="s">
        <v>7</v>
      </c>
      <c r="B66" s="25" t="s">
        <v>84</v>
      </c>
      <c r="C66" s="5" t="s">
        <v>7</v>
      </c>
      <c r="D66" s="5">
        <v>3.16</v>
      </c>
      <c r="E66" s="5" t="s">
        <v>7</v>
      </c>
      <c r="F66" s="19"/>
      <c r="G66" s="19"/>
      <c r="H66" s="19"/>
    </row>
    <row r="67" spans="1:8" x14ac:dyDescent="0.2">
      <c r="A67" s="5">
        <v>17</v>
      </c>
      <c r="B67" s="2" t="s">
        <v>85</v>
      </c>
      <c r="C67" s="5">
        <v>213</v>
      </c>
      <c r="D67" s="5">
        <v>3.95</v>
      </c>
      <c r="E67" s="5">
        <v>2297</v>
      </c>
      <c r="F67" s="19"/>
      <c r="G67" s="19"/>
      <c r="H67" s="19"/>
    </row>
    <row r="68" spans="1:8" x14ac:dyDescent="0.2">
      <c r="A68" s="5">
        <v>14</v>
      </c>
      <c r="B68" s="2" t="s">
        <v>86</v>
      </c>
      <c r="C68" s="5">
        <v>200</v>
      </c>
      <c r="D68" s="5">
        <v>1.54</v>
      </c>
      <c r="E68" s="5">
        <v>706</v>
      </c>
      <c r="F68" s="19"/>
      <c r="G68" s="19"/>
      <c r="H68" s="19"/>
    </row>
    <row r="69" spans="1:8" x14ac:dyDescent="0.2">
      <c r="A69" s="5" t="s">
        <v>7</v>
      </c>
      <c r="B69" s="25" t="s">
        <v>87</v>
      </c>
      <c r="C69" s="5" t="s">
        <v>7</v>
      </c>
      <c r="D69" s="5">
        <v>2.6</v>
      </c>
      <c r="E69" s="5" t="s">
        <v>7</v>
      </c>
      <c r="F69" s="19"/>
      <c r="G69" s="19"/>
      <c r="H69" s="19"/>
    </row>
    <row r="70" spans="1:8" x14ac:dyDescent="0.2">
      <c r="A70" s="5">
        <v>14</v>
      </c>
      <c r="B70" s="2" t="s">
        <v>88</v>
      </c>
      <c r="C70" s="5">
        <v>215</v>
      </c>
      <c r="D70" s="5">
        <v>2.38</v>
      </c>
      <c r="E70" s="5">
        <v>1065</v>
      </c>
      <c r="F70" s="19"/>
      <c r="G70" s="19"/>
      <c r="H70" s="19"/>
    </row>
    <row r="71" spans="1:8" x14ac:dyDescent="0.2">
      <c r="A71" s="5" t="s">
        <v>7</v>
      </c>
      <c r="B71" s="25" t="s">
        <v>89</v>
      </c>
      <c r="C71" s="5" t="s">
        <v>7</v>
      </c>
      <c r="D71" s="5">
        <v>5.86</v>
      </c>
      <c r="E71" s="5" t="s">
        <v>7</v>
      </c>
      <c r="F71" s="19"/>
      <c r="G71" s="19"/>
      <c r="H71" s="19"/>
    </row>
    <row r="72" spans="1:8" x14ac:dyDescent="0.2">
      <c r="A72" s="5">
        <v>16</v>
      </c>
      <c r="B72" s="2" t="s">
        <v>90</v>
      </c>
      <c r="C72" s="5">
        <v>180</v>
      </c>
      <c r="D72" s="5">
        <v>5.91</v>
      </c>
      <c r="E72" s="5">
        <v>3511</v>
      </c>
      <c r="F72" s="19"/>
      <c r="G72" s="19"/>
      <c r="H72" s="19"/>
    </row>
    <row r="73" spans="1:8" x14ac:dyDescent="0.2">
      <c r="A73" s="11"/>
      <c r="B73" s="11"/>
      <c r="C73" s="11"/>
      <c r="D73" s="11"/>
      <c r="E73" s="11"/>
      <c r="F73" s="19"/>
      <c r="G73" s="19"/>
      <c r="H73" s="19"/>
    </row>
    <row r="74" spans="1:8" x14ac:dyDescent="0.2">
      <c r="A74" s="11"/>
      <c r="B74" s="9"/>
      <c r="C74" s="11"/>
      <c r="D74" s="11"/>
      <c r="E74" s="11"/>
      <c r="F74" s="19"/>
      <c r="G74" s="19"/>
      <c r="H74" s="19"/>
    </row>
    <row r="75" spans="1:8" x14ac:dyDescent="0.2">
      <c r="A75" s="11"/>
      <c r="B75" s="9"/>
      <c r="C75" s="11"/>
      <c r="D75" s="11"/>
      <c r="E75" s="11"/>
      <c r="F75" s="19"/>
      <c r="G75" s="19"/>
      <c r="H75" s="19"/>
    </row>
    <row r="76" spans="1:8" x14ac:dyDescent="0.2">
      <c r="A76" s="11"/>
      <c r="B76" s="9"/>
      <c r="C76" s="11"/>
      <c r="D76" s="11"/>
      <c r="E76" s="11"/>
      <c r="F76" s="19"/>
      <c r="G76" s="19"/>
      <c r="H76" s="19"/>
    </row>
    <row r="77" spans="1:8" ht="13.5" thickBot="1" x14ac:dyDescent="0.25">
      <c r="A77" s="8"/>
      <c r="B77" s="12" t="s">
        <v>77</v>
      </c>
      <c r="C77" s="8"/>
      <c r="D77" s="8"/>
      <c r="E77" s="8"/>
    </row>
    <row r="78" spans="1:8" ht="14.25" thickTop="1" thickBot="1" x14ac:dyDescent="0.25">
      <c r="A78" s="14" t="s">
        <v>4</v>
      </c>
      <c r="B78" s="7" t="s">
        <v>78</v>
      </c>
      <c r="C78" s="7" t="s">
        <v>3</v>
      </c>
      <c r="D78" s="7" t="s">
        <v>19</v>
      </c>
      <c r="E78" s="15" t="s">
        <v>20</v>
      </c>
      <c r="G78" s="3" t="s">
        <v>21</v>
      </c>
      <c r="H78" s="6">
        <f>SUM(E79:E95)</f>
        <v>20169</v>
      </c>
    </row>
    <row r="79" spans="1:8" ht="14.25" thickTop="1" thickBot="1" x14ac:dyDescent="0.25">
      <c r="A79" s="10" t="s">
        <v>7</v>
      </c>
      <c r="B79" s="28" t="s">
        <v>79</v>
      </c>
      <c r="C79" s="10" t="s">
        <v>7</v>
      </c>
      <c r="D79" s="10">
        <v>4.83</v>
      </c>
      <c r="E79" s="10" t="s">
        <v>7</v>
      </c>
      <c r="G79" s="3" t="s">
        <v>22</v>
      </c>
      <c r="H79" s="6">
        <f>SUM(D79:D95)</f>
        <v>47.42</v>
      </c>
    </row>
    <row r="80" spans="1:8" ht="14.25" thickTop="1" thickBot="1" x14ac:dyDescent="0.25">
      <c r="A80" s="5">
        <v>16</v>
      </c>
      <c r="B80" s="23" t="s">
        <v>80</v>
      </c>
      <c r="C80" s="5">
        <v>195</v>
      </c>
      <c r="D80" s="5">
        <v>4.9400000000000004</v>
      </c>
      <c r="E80" s="5">
        <v>3027</v>
      </c>
      <c r="G80" s="3" t="s">
        <v>23</v>
      </c>
      <c r="H80" s="6">
        <f>AVERAGE(C79:C95)</f>
        <v>200.33333333333334</v>
      </c>
    </row>
    <row r="81" spans="1:8" ht="14.25" thickTop="1" thickBot="1" x14ac:dyDescent="0.25">
      <c r="A81" s="5">
        <v>17</v>
      </c>
      <c r="B81" s="2" t="s">
        <v>81</v>
      </c>
      <c r="C81" s="5">
        <v>205</v>
      </c>
      <c r="D81" s="5">
        <v>4.0599999999999996</v>
      </c>
      <c r="E81" s="5">
        <v>2478</v>
      </c>
      <c r="G81" s="3" t="s">
        <v>25</v>
      </c>
      <c r="H81" s="16">
        <f>AVERAGE(A79:A95)</f>
        <v>15.888888888888889</v>
      </c>
    </row>
    <row r="82" spans="1:8" ht="14.25" thickTop="1" thickBot="1" x14ac:dyDescent="0.25">
      <c r="A82" s="5">
        <v>17</v>
      </c>
      <c r="B82" s="23" t="s">
        <v>91</v>
      </c>
      <c r="C82" s="5">
        <v>203</v>
      </c>
      <c r="D82" s="5">
        <v>4.03</v>
      </c>
      <c r="E82" s="5">
        <v>2504</v>
      </c>
      <c r="G82" s="3" t="s">
        <v>24</v>
      </c>
      <c r="H82" s="4">
        <f>H78/(H79*60)</f>
        <v>7.0887811050189784</v>
      </c>
    </row>
    <row r="83" spans="1:8" ht="13.5" thickTop="1" x14ac:dyDescent="0.2">
      <c r="A83" s="5">
        <v>15</v>
      </c>
      <c r="B83" s="2" t="s">
        <v>82</v>
      </c>
      <c r="C83" s="5">
        <v>187</v>
      </c>
      <c r="D83" s="5">
        <v>4.6500000000000004</v>
      </c>
      <c r="E83" s="5">
        <v>2416</v>
      </c>
    </row>
    <row r="84" spans="1:8" x14ac:dyDescent="0.2">
      <c r="A84" s="5">
        <v>17</v>
      </c>
      <c r="B84" s="2" t="s">
        <v>83</v>
      </c>
      <c r="C84" s="5">
        <v>205</v>
      </c>
      <c r="D84" s="5">
        <v>5.37</v>
      </c>
      <c r="E84" s="5">
        <v>3230</v>
      </c>
    </row>
    <row r="85" spans="1:8" x14ac:dyDescent="0.2">
      <c r="A85" s="5" t="s">
        <v>7</v>
      </c>
      <c r="B85" s="25" t="s">
        <v>84</v>
      </c>
      <c r="C85" s="5" t="s">
        <v>7</v>
      </c>
      <c r="D85" s="5">
        <v>3.16</v>
      </c>
      <c r="E85" s="5" t="s">
        <v>7</v>
      </c>
    </row>
    <row r="86" spans="1:8" x14ac:dyDescent="0.2">
      <c r="A86" s="5">
        <v>17</v>
      </c>
      <c r="B86" s="23" t="s">
        <v>85</v>
      </c>
      <c r="C86" s="5">
        <v>213</v>
      </c>
      <c r="D86" s="5">
        <v>3.95</v>
      </c>
      <c r="E86" s="5">
        <v>2297</v>
      </c>
    </row>
    <row r="87" spans="1:8" x14ac:dyDescent="0.2">
      <c r="A87" s="5">
        <v>14</v>
      </c>
      <c r="B87" s="23" t="s">
        <v>86</v>
      </c>
      <c r="C87" s="5">
        <v>200</v>
      </c>
      <c r="D87" s="5">
        <v>1.54</v>
      </c>
      <c r="E87" s="5">
        <v>706</v>
      </c>
    </row>
    <row r="88" spans="1:8" x14ac:dyDescent="0.2">
      <c r="A88" s="5" t="s">
        <v>7</v>
      </c>
      <c r="B88" s="25" t="s">
        <v>87</v>
      </c>
      <c r="C88" s="5" t="s">
        <v>7</v>
      </c>
      <c r="D88" s="5">
        <v>2.6</v>
      </c>
      <c r="E88" s="5" t="s">
        <v>7</v>
      </c>
    </row>
    <row r="89" spans="1:8" x14ac:dyDescent="0.2">
      <c r="A89" s="5">
        <v>14</v>
      </c>
      <c r="B89" s="23" t="s">
        <v>88</v>
      </c>
      <c r="C89" s="5">
        <v>215</v>
      </c>
      <c r="D89" s="5">
        <v>2.38</v>
      </c>
      <c r="E89" s="5" t="s">
        <v>7</v>
      </c>
    </row>
    <row r="90" spans="1:8" x14ac:dyDescent="0.2">
      <c r="A90" s="5" t="s">
        <v>7</v>
      </c>
      <c r="B90" s="25" t="s">
        <v>89</v>
      </c>
      <c r="C90" s="5" t="s">
        <v>7</v>
      </c>
      <c r="D90" s="5" t="s">
        <v>7</v>
      </c>
      <c r="E90" s="5" t="s">
        <v>7</v>
      </c>
    </row>
    <row r="91" spans="1:8" x14ac:dyDescent="0.2">
      <c r="A91" s="5">
        <v>16</v>
      </c>
      <c r="B91" s="2" t="s">
        <v>90</v>
      </c>
      <c r="C91" s="5">
        <v>180</v>
      </c>
      <c r="D91" s="5">
        <v>5.91</v>
      </c>
      <c r="E91" s="5">
        <v>3511</v>
      </c>
    </row>
    <row r="92" spans="1:8" x14ac:dyDescent="0.2">
      <c r="A92" s="11"/>
      <c r="B92" s="11"/>
      <c r="C92" s="11"/>
      <c r="D92" s="11"/>
      <c r="E92" s="11"/>
    </row>
    <row r="93" spans="1:8" x14ac:dyDescent="0.2">
      <c r="A93" s="11"/>
      <c r="B93" s="9"/>
      <c r="C93" s="11"/>
      <c r="D93" s="11"/>
      <c r="E93" s="11"/>
    </row>
    <row r="94" spans="1:8" x14ac:dyDescent="0.2">
      <c r="A94" s="11"/>
      <c r="B94" s="9"/>
      <c r="C94" s="11"/>
      <c r="D94" s="11"/>
      <c r="E94" s="11"/>
    </row>
    <row r="95" spans="1:8" x14ac:dyDescent="0.2">
      <c r="A95" s="11"/>
      <c r="B95" s="9"/>
      <c r="C95" s="11"/>
      <c r="D95" s="11"/>
      <c r="E95" s="11"/>
    </row>
    <row r="96" spans="1:8" ht="13.5" thickBot="1" x14ac:dyDescent="0.25">
      <c r="A96" s="8"/>
      <c r="B96" s="12" t="s">
        <v>62</v>
      </c>
      <c r="C96" s="8"/>
      <c r="D96" s="8"/>
      <c r="E96" s="8"/>
      <c r="F96" s="19"/>
      <c r="G96" s="19"/>
      <c r="H96" s="19"/>
    </row>
    <row r="97" spans="1:8" ht="14.25" thickTop="1" thickBot="1" x14ac:dyDescent="0.25">
      <c r="A97" s="14" t="s">
        <v>4</v>
      </c>
      <c r="B97" s="7" t="s">
        <v>92</v>
      </c>
      <c r="C97" s="7" t="s">
        <v>3</v>
      </c>
      <c r="D97" s="7" t="s">
        <v>19</v>
      </c>
      <c r="E97" s="15" t="s">
        <v>20</v>
      </c>
      <c r="F97" s="19"/>
      <c r="G97" s="3" t="s">
        <v>21</v>
      </c>
      <c r="H97" s="6">
        <f>SUM(E98:E114)</f>
        <v>31302</v>
      </c>
    </row>
    <row r="98" spans="1:8" ht="14.25" thickTop="1" thickBot="1" x14ac:dyDescent="0.25">
      <c r="A98" s="10">
        <v>15</v>
      </c>
      <c r="B98" s="13" t="s">
        <v>93</v>
      </c>
      <c r="C98" s="10">
        <v>191</v>
      </c>
      <c r="D98" s="10">
        <v>3.46</v>
      </c>
      <c r="E98" s="10">
        <v>1935</v>
      </c>
      <c r="F98" s="19"/>
      <c r="G98" s="3" t="s">
        <v>22</v>
      </c>
      <c r="H98" s="6">
        <f>SUM(D98:D114)</f>
        <v>55.829999999999991</v>
      </c>
    </row>
    <row r="99" spans="1:8" ht="14.25" thickTop="1" thickBot="1" x14ac:dyDescent="0.25">
      <c r="A99" s="5">
        <v>15</v>
      </c>
      <c r="B99" s="2" t="s">
        <v>94</v>
      </c>
      <c r="C99" s="5">
        <v>175</v>
      </c>
      <c r="D99" s="5">
        <v>3.89</v>
      </c>
      <c r="E99" s="5">
        <v>2065</v>
      </c>
      <c r="F99" s="19"/>
      <c r="G99" s="3" t="s">
        <v>23</v>
      </c>
      <c r="H99" s="6">
        <f>AVERAGE(C98:C114)</f>
        <v>192.61538461538461</v>
      </c>
    </row>
    <row r="100" spans="1:8" ht="14.25" thickTop="1" thickBot="1" x14ac:dyDescent="0.25">
      <c r="A100" s="5">
        <v>16</v>
      </c>
      <c r="B100" s="2" t="s">
        <v>95</v>
      </c>
      <c r="C100" s="5">
        <v>200</v>
      </c>
      <c r="D100" s="5">
        <v>4.3600000000000003</v>
      </c>
      <c r="E100" s="5">
        <v>2122</v>
      </c>
      <c r="F100" s="19"/>
      <c r="G100" s="3" t="s">
        <v>25</v>
      </c>
      <c r="H100" s="16">
        <f>AVERAGE(A98:A114)</f>
        <v>15.615384615384615</v>
      </c>
    </row>
    <row r="101" spans="1:8" ht="14.25" thickTop="1" thickBot="1" x14ac:dyDescent="0.25">
      <c r="A101" s="5">
        <v>16</v>
      </c>
      <c r="B101" s="2" t="s">
        <v>96</v>
      </c>
      <c r="C101" s="5">
        <v>187</v>
      </c>
      <c r="D101" s="5">
        <v>5.77</v>
      </c>
      <c r="E101" s="5">
        <v>3295</v>
      </c>
      <c r="F101" s="19"/>
      <c r="G101" s="3" t="s">
        <v>24</v>
      </c>
      <c r="H101" s="4">
        <f>H97/(H98*60)</f>
        <v>9.3444384739387445</v>
      </c>
    </row>
    <row r="102" spans="1:8" ht="13.5" thickTop="1" x14ac:dyDescent="0.2">
      <c r="A102" s="5">
        <v>18</v>
      </c>
      <c r="B102" s="2" t="s">
        <v>97</v>
      </c>
      <c r="C102" s="5">
        <v>207</v>
      </c>
      <c r="D102" s="5">
        <v>4.87</v>
      </c>
      <c r="E102" s="5">
        <v>3294</v>
      </c>
      <c r="F102" s="19"/>
      <c r="G102" s="19"/>
      <c r="H102" s="19"/>
    </row>
    <row r="103" spans="1:8" x14ac:dyDescent="0.2">
      <c r="A103" s="5">
        <v>16</v>
      </c>
      <c r="B103" s="2" t="s">
        <v>98</v>
      </c>
      <c r="C103" s="5">
        <v>202</v>
      </c>
      <c r="D103" s="5">
        <v>4.47</v>
      </c>
      <c r="E103" s="5">
        <v>2451</v>
      </c>
      <c r="F103" s="19"/>
      <c r="G103" s="19"/>
      <c r="H103" s="19"/>
    </row>
    <row r="104" spans="1:8" x14ac:dyDescent="0.2">
      <c r="A104" s="5">
        <v>16</v>
      </c>
      <c r="B104" s="2" t="s">
        <v>100</v>
      </c>
      <c r="C104" s="5">
        <v>207</v>
      </c>
      <c r="D104" s="5">
        <v>3.76</v>
      </c>
      <c r="E104" s="5">
        <v>2129</v>
      </c>
      <c r="F104" s="19"/>
      <c r="G104" s="19"/>
      <c r="H104" s="19"/>
    </row>
    <row r="105" spans="1:8" x14ac:dyDescent="0.2">
      <c r="A105" s="5">
        <v>15</v>
      </c>
      <c r="B105" s="2" t="s">
        <v>99</v>
      </c>
      <c r="C105" s="5">
        <v>210</v>
      </c>
      <c r="D105" s="5">
        <v>3.37</v>
      </c>
      <c r="E105" s="5">
        <v>1437</v>
      </c>
      <c r="F105" s="19"/>
      <c r="G105" s="19"/>
      <c r="H105" s="19"/>
    </row>
    <row r="106" spans="1:8" x14ac:dyDescent="0.2">
      <c r="A106" s="5">
        <v>15</v>
      </c>
      <c r="B106" s="2" t="s">
        <v>101</v>
      </c>
      <c r="C106" s="5">
        <v>193</v>
      </c>
      <c r="D106" s="5">
        <v>2.98</v>
      </c>
      <c r="E106" s="5">
        <v>1701</v>
      </c>
      <c r="F106" s="19"/>
      <c r="G106" s="19"/>
      <c r="H106" s="19"/>
    </row>
    <row r="107" spans="1:8" x14ac:dyDescent="0.2">
      <c r="A107" s="5">
        <v>13</v>
      </c>
      <c r="B107" s="2" t="s">
        <v>102</v>
      </c>
      <c r="C107" s="5">
        <v>150</v>
      </c>
      <c r="D107" s="5">
        <v>4.1100000000000003</v>
      </c>
      <c r="E107" s="5">
        <v>2004</v>
      </c>
      <c r="F107" s="19"/>
      <c r="G107" s="19"/>
      <c r="H107" s="19"/>
    </row>
    <row r="108" spans="1:8" x14ac:dyDescent="0.2">
      <c r="A108" s="5">
        <v>17</v>
      </c>
      <c r="B108" s="2" t="s">
        <v>103</v>
      </c>
      <c r="C108" s="5">
        <v>201</v>
      </c>
      <c r="D108" s="5">
        <v>4.0199999999999996</v>
      </c>
      <c r="E108" s="5">
        <v>2791</v>
      </c>
      <c r="F108" s="19"/>
      <c r="G108" s="19"/>
      <c r="H108" s="19"/>
    </row>
    <row r="109" spans="1:8" x14ac:dyDescent="0.2">
      <c r="A109" s="5">
        <v>15</v>
      </c>
      <c r="B109" s="2" t="s">
        <v>104</v>
      </c>
      <c r="C109" s="5">
        <v>190</v>
      </c>
      <c r="D109" s="5">
        <v>3.77</v>
      </c>
      <c r="E109" s="5">
        <v>2017</v>
      </c>
      <c r="F109" s="19"/>
      <c r="G109" s="19"/>
      <c r="H109" s="19"/>
    </row>
    <row r="110" spans="1:8" x14ac:dyDescent="0.2">
      <c r="A110" s="5">
        <v>16</v>
      </c>
      <c r="B110" s="2" t="s">
        <v>105</v>
      </c>
      <c r="C110" s="5">
        <v>191</v>
      </c>
      <c r="D110" s="5">
        <v>7</v>
      </c>
      <c r="E110" s="5">
        <v>4061</v>
      </c>
      <c r="F110" s="19"/>
      <c r="G110" s="19"/>
      <c r="H110" s="19"/>
    </row>
    <row r="111" spans="1:8" x14ac:dyDescent="0.2">
      <c r="A111" s="11"/>
      <c r="B111" s="11"/>
      <c r="C111" s="11"/>
      <c r="D111" s="11"/>
      <c r="E111" s="11"/>
      <c r="F111" s="19"/>
      <c r="G111" s="19"/>
      <c r="H111" s="19"/>
    </row>
    <row r="112" spans="1:8" x14ac:dyDescent="0.2">
      <c r="A112" s="11"/>
      <c r="B112" s="9"/>
      <c r="C112" s="11"/>
      <c r="D112" s="11"/>
      <c r="E112" s="11"/>
      <c r="F112" s="19"/>
      <c r="G112" s="19"/>
      <c r="H112" s="19"/>
    </row>
    <row r="113" spans="1:8" x14ac:dyDescent="0.2">
      <c r="A113" s="11"/>
      <c r="B113" s="9"/>
      <c r="C113" s="11"/>
      <c r="D113" s="11"/>
      <c r="E113" s="11"/>
      <c r="F113" s="19"/>
      <c r="G113" s="19"/>
      <c r="H113" s="19"/>
    </row>
    <row r="114" spans="1:8" x14ac:dyDescent="0.2">
      <c r="A114" s="11"/>
      <c r="B114" s="9"/>
      <c r="C114" s="11"/>
      <c r="D114" s="11"/>
      <c r="E114" s="11"/>
      <c r="F114" s="19"/>
      <c r="G114" s="19"/>
      <c r="H114" s="19"/>
    </row>
    <row r="115" spans="1:8" ht="13.5" thickBot="1" x14ac:dyDescent="0.25">
      <c r="A115" s="8"/>
      <c r="B115" s="12" t="s">
        <v>77</v>
      </c>
      <c r="C115" s="8"/>
      <c r="D115" s="8"/>
      <c r="E115" s="8"/>
      <c r="F115" s="20"/>
      <c r="G115" s="20"/>
      <c r="H115" s="20"/>
    </row>
    <row r="116" spans="1:8" ht="14.25" thickTop="1" thickBot="1" x14ac:dyDescent="0.25">
      <c r="A116" s="14" t="s">
        <v>4</v>
      </c>
      <c r="B116" s="7" t="s">
        <v>92</v>
      </c>
      <c r="C116" s="7" t="s">
        <v>3</v>
      </c>
      <c r="D116" s="7" t="s">
        <v>19</v>
      </c>
      <c r="E116" s="15" t="s">
        <v>20</v>
      </c>
      <c r="F116" s="20"/>
      <c r="G116" s="3" t="s">
        <v>21</v>
      </c>
      <c r="H116" s="6">
        <f>SUM(E117:E133)</f>
        <v>31398</v>
      </c>
    </row>
    <row r="117" spans="1:8" ht="14.25" thickTop="1" thickBot="1" x14ac:dyDescent="0.25">
      <c r="A117" s="10">
        <v>16</v>
      </c>
      <c r="B117" s="13" t="s">
        <v>93</v>
      </c>
      <c r="C117" s="10">
        <v>191</v>
      </c>
      <c r="D117" s="10">
        <v>3.46</v>
      </c>
      <c r="E117" s="10">
        <v>2130</v>
      </c>
      <c r="F117" s="20"/>
      <c r="G117" s="3" t="s">
        <v>22</v>
      </c>
      <c r="H117" s="6">
        <f>SUM(D117:D133)</f>
        <v>55.829999999999991</v>
      </c>
    </row>
    <row r="118" spans="1:8" ht="14.25" thickTop="1" thickBot="1" x14ac:dyDescent="0.25">
      <c r="A118" s="5">
        <v>15</v>
      </c>
      <c r="B118" s="23" t="s">
        <v>94</v>
      </c>
      <c r="C118" s="5">
        <v>175</v>
      </c>
      <c r="D118" s="5">
        <v>3.89</v>
      </c>
      <c r="E118" s="5">
        <v>2065</v>
      </c>
      <c r="F118" s="20"/>
      <c r="G118" s="3" t="s">
        <v>23</v>
      </c>
      <c r="H118" s="6">
        <f>AVERAGE(C117:C133)</f>
        <v>192.61538461538461</v>
      </c>
    </row>
    <row r="119" spans="1:8" ht="14.25" thickTop="1" thickBot="1" x14ac:dyDescent="0.25">
      <c r="A119" s="5">
        <v>16</v>
      </c>
      <c r="B119" s="23" t="s">
        <v>95</v>
      </c>
      <c r="C119" s="5">
        <v>200</v>
      </c>
      <c r="D119" s="5">
        <v>4.3600000000000003</v>
      </c>
      <c r="E119" s="5">
        <v>2122</v>
      </c>
      <c r="F119" s="20"/>
      <c r="G119" s="3" t="s">
        <v>25</v>
      </c>
      <c r="H119" s="16">
        <f>AVERAGE(A117:A133)</f>
        <v>15.692307692307692</v>
      </c>
    </row>
    <row r="120" spans="1:8" ht="14.25" thickTop="1" thickBot="1" x14ac:dyDescent="0.25">
      <c r="A120" s="5">
        <v>16</v>
      </c>
      <c r="B120" s="23" t="s">
        <v>96</v>
      </c>
      <c r="C120" s="5">
        <v>187</v>
      </c>
      <c r="D120" s="5">
        <v>5.77</v>
      </c>
      <c r="E120" s="5">
        <v>3295</v>
      </c>
      <c r="F120" s="20"/>
      <c r="G120" s="3" t="s">
        <v>24</v>
      </c>
      <c r="H120" s="4">
        <f>H116/(H117*60)</f>
        <v>9.3730969013075427</v>
      </c>
    </row>
    <row r="121" spans="1:8" ht="13.5" thickTop="1" x14ac:dyDescent="0.2">
      <c r="A121" s="5">
        <v>18</v>
      </c>
      <c r="B121" s="23" t="s">
        <v>97</v>
      </c>
      <c r="C121" s="5">
        <v>207</v>
      </c>
      <c r="D121" s="5">
        <v>4.87</v>
      </c>
      <c r="E121" s="5">
        <v>3294</v>
      </c>
      <c r="F121" s="20"/>
      <c r="G121" s="20"/>
      <c r="H121" s="20"/>
    </row>
    <row r="122" spans="1:8" x14ac:dyDescent="0.2">
      <c r="A122" s="5">
        <v>16</v>
      </c>
      <c r="B122" s="23" t="s">
        <v>98</v>
      </c>
      <c r="C122" s="5">
        <v>202</v>
      </c>
      <c r="D122" s="5">
        <v>4.47</v>
      </c>
      <c r="E122" s="5">
        <v>2451</v>
      </c>
      <c r="F122" s="20"/>
      <c r="G122" s="20"/>
      <c r="H122" s="20"/>
    </row>
    <row r="123" spans="1:8" x14ac:dyDescent="0.2">
      <c r="A123" s="5">
        <v>16</v>
      </c>
      <c r="B123" s="23" t="s">
        <v>100</v>
      </c>
      <c r="C123" s="5">
        <v>207</v>
      </c>
      <c r="D123" s="5">
        <v>3.76</v>
      </c>
      <c r="E123" s="5">
        <v>2129</v>
      </c>
      <c r="F123" s="20"/>
      <c r="G123" s="20"/>
      <c r="H123" s="20"/>
    </row>
    <row r="124" spans="1:8" x14ac:dyDescent="0.2">
      <c r="A124" s="5">
        <v>15</v>
      </c>
      <c r="B124" s="23" t="s">
        <v>99</v>
      </c>
      <c r="C124" s="5">
        <v>210</v>
      </c>
      <c r="D124" s="5">
        <v>3.37</v>
      </c>
      <c r="E124" s="5">
        <v>1437</v>
      </c>
      <c r="F124" s="20"/>
      <c r="G124" s="20"/>
      <c r="H124" s="20"/>
    </row>
    <row r="125" spans="1:8" x14ac:dyDescent="0.2">
      <c r="A125" s="5">
        <v>15</v>
      </c>
      <c r="B125" s="23" t="s">
        <v>101</v>
      </c>
      <c r="C125" s="5">
        <v>193</v>
      </c>
      <c r="D125" s="5">
        <v>2.98</v>
      </c>
      <c r="E125" s="5">
        <v>1701</v>
      </c>
      <c r="F125" s="20"/>
      <c r="G125" s="20"/>
      <c r="H125" s="20"/>
    </row>
    <row r="126" spans="1:8" x14ac:dyDescent="0.2">
      <c r="A126" s="5">
        <v>13</v>
      </c>
      <c r="B126" s="23" t="s">
        <v>102</v>
      </c>
      <c r="C126" s="5">
        <v>150</v>
      </c>
      <c r="D126" s="5">
        <v>4.1100000000000003</v>
      </c>
      <c r="E126" s="5">
        <v>2004</v>
      </c>
      <c r="F126" s="20"/>
      <c r="G126" s="20"/>
      <c r="H126" s="20"/>
    </row>
    <row r="127" spans="1:8" x14ac:dyDescent="0.2">
      <c r="A127" s="5">
        <v>17</v>
      </c>
      <c r="B127" s="2" t="s">
        <v>103</v>
      </c>
      <c r="C127" s="5">
        <v>201</v>
      </c>
      <c r="D127" s="5">
        <v>4.0199999999999996</v>
      </c>
      <c r="E127" s="5">
        <v>2795</v>
      </c>
      <c r="F127" s="20"/>
      <c r="G127" s="20"/>
      <c r="H127" s="20"/>
    </row>
    <row r="128" spans="1:8" x14ac:dyDescent="0.2">
      <c r="A128" s="5">
        <v>15</v>
      </c>
      <c r="B128" s="23" t="s">
        <v>104</v>
      </c>
      <c r="C128" s="5">
        <v>190</v>
      </c>
      <c r="D128" s="5">
        <v>3.77</v>
      </c>
      <c r="E128" s="5">
        <v>2017</v>
      </c>
      <c r="F128" s="20"/>
      <c r="G128" s="20"/>
      <c r="H128" s="20"/>
    </row>
    <row r="129" spans="1:8" x14ac:dyDescent="0.2">
      <c r="A129" s="5">
        <v>16</v>
      </c>
      <c r="B129" s="2" t="s">
        <v>105</v>
      </c>
      <c r="C129" s="5">
        <v>191</v>
      </c>
      <c r="D129" s="5">
        <v>7</v>
      </c>
      <c r="E129" s="5">
        <v>3958</v>
      </c>
      <c r="F129" s="20"/>
      <c r="G129" s="20"/>
      <c r="H129" s="20"/>
    </row>
    <row r="130" spans="1:8" x14ac:dyDescent="0.2">
      <c r="A130" s="11"/>
      <c r="B130" s="11"/>
      <c r="C130" s="11"/>
      <c r="D130" s="11"/>
      <c r="E130" s="11"/>
      <c r="F130" s="20"/>
      <c r="G130" s="20"/>
      <c r="H130" s="20"/>
    </row>
    <row r="131" spans="1:8" x14ac:dyDescent="0.2">
      <c r="A131" s="11"/>
      <c r="B131" s="9"/>
      <c r="C131" s="11"/>
      <c r="D131" s="11"/>
      <c r="E131" s="11"/>
      <c r="F131" s="20"/>
      <c r="G131" s="20"/>
      <c r="H131" s="20"/>
    </row>
    <row r="132" spans="1:8" x14ac:dyDescent="0.2">
      <c r="A132" s="11"/>
      <c r="B132" s="9"/>
      <c r="C132" s="11"/>
      <c r="D132" s="11"/>
      <c r="E132" s="11"/>
      <c r="F132" s="20"/>
      <c r="G132" s="20"/>
      <c r="H132" s="20"/>
    </row>
    <row r="133" spans="1:8" x14ac:dyDescent="0.2">
      <c r="A133" s="11"/>
      <c r="B133" s="9"/>
      <c r="C133" s="11"/>
      <c r="D133" s="11"/>
      <c r="E133" s="11"/>
      <c r="F133" s="20"/>
      <c r="G133" s="20"/>
      <c r="H133" s="20"/>
    </row>
    <row r="134" spans="1:8" ht="13.5" thickBot="1" x14ac:dyDescent="0.25">
      <c r="A134" s="8"/>
      <c r="B134" s="12" t="s">
        <v>62</v>
      </c>
      <c r="C134" s="8"/>
      <c r="D134" s="8"/>
      <c r="E134" s="8"/>
      <c r="F134" s="20"/>
      <c r="G134" s="20"/>
      <c r="H134" s="20"/>
    </row>
    <row r="135" spans="1:8" ht="14.25" thickTop="1" thickBot="1" x14ac:dyDescent="0.25">
      <c r="A135" s="14" t="s">
        <v>4</v>
      </c>
      <c r="B135" s="7" t="s">
        <v>106</v>
      </c>
      <c r="C135" s="7" t="s">
        <v>3</v>
      </c>
      <c r="D135" s="7" t="s">
        <v>19</v>
      </c>
      <c r="E135" s="15" t="s">
        <v>20</v>
      </c>
      <c r="F135" s="20"/>
      <c r="G135" s="3" t="s">
        <v>21</v>
      </c>
      <c r="H135" s="6">
        <f>SUM(E136:E152)</f>
        <v>23902</v>
      </c>
    </row>
    <row r="136" spans="1:8" ht="14.25" thickTop="1" thickBot="1" x14ac:dyDescent="0.25">
      <c r="A136" s="10">
        <v>15</v>
      </c>
      <c r="B136" s="13" t="s">
        <v>107</v>
      </c>
      <c r="C136" s="10">
        <v>189</v>
      </c>
      <c r="D136" s="10">
        <v>4.22</v>
      </c>
      <c r="E136" s="10">
        <v>2322</v>
      </c>
      <c r="F136" s="20"/>
      <c r="G136" s="3" t="s">
        <v>22</v>
      </c>
      <c r="H136" s="6">
        <f>SUM(D136:D152)</f>
        <v>41.32</v>
      </c>
    </row>
    <row r="137" spans="1:8" ht="14.25" thickTop="1" thickBot="1" x14ac:dyDescent="0.25">
      <c r="A137" s="5">
        <v>17</v>
      </c>
      <c r="B137" s="2" t="s">
        <v>108</v>
      </c>
      <c r="C137" s="5">
        <v>180</v>
      </c>
      <c r="D137" s="5">
        <v>5.0599999999999996</v>
      </c>
      <c r="E137" s="5">
        <v>3195</v>
      </c>
      <c r="F137" s="20"/>
      <c r="G137" s="3" t="s">
        <v>23</v>
      </c>
      <c r="H137" s="6">
        <f>AVERAGE(C136:C152)</f>
        <v>187.6</v>
      </c>
    </row>
    <row r="138" spans="1:8" ht="14.25" thickTop="1" thickBot="1" x14ac:dyDescent="0.25">
      <c r="A138" s="5">
        <v>16</v>
      </c>
      <c r="B138" s="2" t="s">
        <v>109</v>
      </c>
      <c r="C138" s="5">
        <v>199</v>
      </c>
      <c r="D138" s="5">
        <v>4.37</v>
      </c>
      <c r="E138" s="5">
        <v>2697</v>
      </c>
      <c r="F138" s="20"/>
      <c r="G138" s="3" t="s">
        <v>25</v>
      </c>
      <c r="H138" s="16">
        <f>AVERAGE(A136:A152)</f>
        <v>15.7</v>
      </c>
    </row>
    <row r="139" spans="1:8" ht="14.25" thickTop="1" thickBot="1" x14ac:dyDescent="0.25">
      <c r="A139" s="5">
        <v>16</v>
      </c>
      <c r="B139" s="2" t="s">
        <v>110</v>
      </c>
      <c r="C139" s="5">
        <v>185</v>
      </c>
      <c r="D139" s="5">
        <v>4.13</v>
      </c>
      <c r="E139" s="5">
        <v>2558</v>
      </c>
      <c r="F139" s="20"/>
      <c r="G139" s="3" t="s">
        <v>24</v>
      </c>
      <c r="H139" s="4">
        <f>H135/(H136*60)</f>
        <v>9.6410132300742184</v>
      </c>
    </row>
    <row r="140" spans="1:8" ht="13.5" thickTop="1" x14ac:dyDescent="0.2">
      <c r="A140" s="5">
        <v>12</v>
      </c>
      <c r="B140" s="2" t="s">
        <v>111</v>
      </c>
      <c r="C140" s="5">
        <v>144</v>
      </c>
      <c r="D140" s="5">
        <v>3.89</v>
      </c>
      <c r="E140" s="5">
        <v>1765</v>
      </c>
      <c r="F140" s="20"/>
      <c r="G140" s="20"/>
      <c r="H140" s="20"/>
    </row>
    <row r="141" spans="1:8" x14ac:dyDescent="0.2">
      <c r="A141" s="5">
        <v>16</v>
      </c>
      <c r="B141" s="2" t="s">
        <v>112</v>
      </c>
      <c r="C141" s="5">
        <v>200</v>
      </c>
      <c r="D141" s="5">
        <v>4.32</v>
      </c>
      <c r="E141" s="5">
        <v>2398</v>
      </c>
      <c r="F141" s="20"/>
      <c r="G141" s="20"/>
      <c r="H141" s="20"/>
    </row>
    <row r="142" spans="1:8" x14ac:dyDescent="0.2">
      <c r="A142" s="5">
        <v>18</v>
      </c>
      <c r="B142" s="2" t="s">
        <v>113</v>
      </c>
      <c r="C142" s="5">
        <v>212</v>
      </c>
      <c r="D142" s="5">
        <v>3.41</v>
      </c>
      <c r="E142" s="5">
        <v>2247</v>
      </c>
      <c r="F142" s="20"/>
      <c r="G142" s="20"/>
      <c r="H142" s="20"/>
    </row>
    <row r="143" spans="1:8" x14ac:dyDescent="0.2">
      <c r="A143" s="5">
        <v>14</v>
      </c>
      <c r="B143" s="2" t="s">
        <v>114</v>
      </c>
      <c r="C143" s="5">
        <v>196</v>
      </c>
      <c r="D143" s="5">
        <v>3.51</v>
      </c>
      <c r="E143" s="5">
        <v>1546</v>
      </c>
      <c r="F143" s="20"/>
      <c r="G143" s="20"/>
      <c r="H143" s="20"/>
    </row>
    <row r="144" spans="1:8" x14ac:dyDescent="0.2">
      <c r="A144" s="5">
        <v>16</v>
      </c>
      <c r="B144" s="2" t="s">
        <v>115</v>
      </c>
      <c r="C144" s="5">
        <v>191</v>
      </c>
      <c r="D144" s="5">
        <v>4.2300000000000004</v>
      </c>
      <c r="E144" s="5">
        <v>2533</v>
      </c>
      <c r="F144" s="20"/>
      <c r="G144" s="20"/>
      <c r="H144" s="20"/>
    </row>
    <row r="145" spans="1:8" x14ac:dyDescent="0.2">
      <c r="A145" s="5">
        <v>17</v>
      </c>
      <c r="B145" s="2" t="s">
        <v>116</v>
      </c>
      <c r="C145" s="5">
        <v>180</v>
      </c>
      <c r="D145" s="5">
        <v>4.18</v>
      </c>
      <c r="E145" s="5">
        <v>2641</v>
      </c>
      <c r="F145" s="20"/>
      <c r="G145" s="20"/>
      <c r="H145" s="20"/>
    </row>
    <row r="146" spans="1:8" x14ac:dyDescent="0.2">
      <c r="A146" s="11"/>
      <c r="B146" s="11"/>
      <c r="C146" s="11"/>
      <c r="D146" s="11"/>
      <c r="E146" s="11"/>
      <c r="F146" s="20"/>
      <c r="G146" s="20"/>
      <c r="H146" s="20"/>
    </row>
    <row r="147" spans="1:8" x14ac:dyDescent="0.2">
      <c r="A147" s="11"/>
      <c r="B147" s="11"/>
      <c r="C147" s="11"/>
      <c r="D147" s="11"/>
      <c r="E147" s="11"/>
      <c r="F147" s="20"/>
      <c r="G147" s="20"/>
      <c r="H147" s="20"/>
    </row>
    <row r="148" spans="1:8" x14ac:dyDescent="0.2">
      <c r="A148" s="9"/>
      <c r="B148" s="9"/>
      <c r="C148" s="9"/>
      <c r="D148" s="11"/>
      <c r="E148" s="11"/>
      <c r="F148" s="20"/>
      <c r="G148" s="20"/>
      <c r="H148" s="20"/>
    </row>
    <row r="149" spans="1:8" x14ac:dyDescent="0.2">
      <c r="A149" s="11"/>
      <c r="B149" s="11"/>
      <c r="C149" s="11"/>
      <c r="D149" s="11"/>
      <c r="E149" s="11"/>
      <c r="F149" s="20"/>
      <c r="G149" s="20"/>
      <c r="H149" s="20"/>
    </row>
    <row r="150" spans="1:8" x14ac:dyDescent="0.2">
      <c r="A150" s="11"/>
      <c r="B150" s="9"/>
      <c r="C150" s="11"/>
      <c r="D150" s="11"/>
      <c r="E150" s="11"/>
      <c r="F150" s="20"/>
      <c r="G150" s="20"/>
      <c r="H150" s="20"/>
    </row>
    <row r="151" spans="1:8" x14ac:dyDescent="0.2">
      <c r="A151" s="11"/>
      <c r="B151" s="9"/>
      <c r="C151" s="11"/>
      <c r="D151" s="11"/>
      <c r="E151" s="11"/>
      <c r="F151" s="20"/>
      <c r="G151" s="20"/>
      <c r="H151" s="20"/>
    </row>
    <row r="152" spans="1:8" x14ac:dyDescent="0.2">
      <c r="A152" s="11"/>
      <c r="B152" s="9"/>
      <c r="C152" s="11"/>
      <c r="D152" s="11"/>
      <c r="E152" s="11"/>
      <c r="F152" s="20"/>
      <c r="G152" s="20"/>
      <c r="H152" s="20"/>
    </row>
    <row r="153" spans="1:8" ht="13.5" thickBot="1" x14ac:dyDescent="0.25">
      <c r="A153" s="8"/>
      <c r="B153" s="12" t="s">
        <v>77</v>
      </c>
      <c r="C153" s="8"/>
      <c r="D153" s="8"/>
      <c r="E153" s="8"/>
      <c r="F153" s="20"/>
      <c r="G153" s="20"/>
      <c r="H153" s="20"/>
    </row>
    <row r="154" spans="1:8" ht="14.25" thickTop="1" thickBot="1" x14ac:dyDescent="0.25">
      <c r="A154" s="14" t="s">
        <v>4</v>
      </c>
      <c r="B154" s="7" t="s">
        <v>106</v>
      </c>
      <c r="C154" s="7" t="s">
        <v>3</v>
      </c>
      <c r="D154" s="7" t="s">
        <v>19</v>
      </c>
      <c r="E154" s="15" t="s">
        <v>20</v>
      </c>
      <c r="F154" s="20"/>
      <c r="G154" s="3" t="s">
        <v>21</v>
      </c>
      <c r="H154" s="6">
        <f>SUM(E155:E171)</f>
        <v>24322</v>
      </c>
    </row>
    <row r="155" spans="1:8" ht="14.25" thickTop="1" thickBot="1" x14ac:dyDescent="0.25">
      <c r="A155" s="10">
        <v>15</v>
      </c>
      <c r="B155" s="22" t="s">
        <v>107</v>
      </c>
      <c r="C155" s="10">
        <v>189</v>
      </c>
      <c r="D155" s="10">
        <v>4.22</v>
      </c>
      <c r="E155" s="10">
        <v>2322</v>
      </c>
      <c r="F155" s="20"/>
      <c r="G155" s="3" t="s">
        <v>22</v>
      </c>
      <c r="H155" s="6">
        <f>SUM(D155:D171)</f>
        <v>41.32</v>
      </c>
    </row>
    <row r="156" spans="1:8" ht="14.25" thickTop="1" thickBot="1" x14ac:dyDescent="0.25">
      <c r="A156" s="5">
        <v>17</v>
      </c>
      <c r="B156" s="2" t="s">
        <v>108</v>
      </c>
      <c r="C156" s="5">
        <v>180</v>
      </c>
      <c r="D156" s="5">
        <v>5.0599999999999996</v>
      </c>
      <c r="E156" s="5">
        <v>3412</v>
      </c>
      <c r="F156" s="20"/>
      <c r="G156" s="3" t="s">
        <v>23</v>
      </c>
      <c r="H156" s="6">
        <f>AVERAGE(C155:C171)</f>
        <v>187.6</v>
      </c>
    </row>
    <row r="157" spans="1:8" ht="14.25" thickTop="1" thickBot="1" x14ac:dyDescent="0.25">
      <c r="A157" s="5">
        <v>16</v>
      </c>
      <c r="B157" s="23" t="s">
        <v>109</v>
      </c>
      <c r="C157" s="5">
        <v>199</v>
      </c>
      <c r="D157" s="5">
        <v>4.37</v>
      </c>
      <c r="E157" s="5">
        <v>2697</v>
      </c>
      <c r="F157" s="20"/>
      <c r="G157" s="3" t="s">
        <v>25</v>
      </c>
      <c r="H157" s="16">
        <f>AVERAGE(A155:A171)</f>
        <v>15.8</v>
      </c>
    </row>
    <row r="158" spans="1:8" ht="14.25" thickTop="1" thickBot="1" x14ac:dyDescent="0.25">
      <c r="A158" s="5">
        <v>16</v>
      </c>
      <c r="B158" s="23" t="s">
        <v>110</v>
      </c>
      <c r="C158" s="5">
        <v>185</v>
      </c>
      <c r="D158" s="5">
        <v>4.13</v>
      </c>
      <c r="E158" s="5">
        <v>2558</v>
      </c>
      <c r="F158" s="20"/>
      <c r="G158" s="3" t="s">
        <v>24</v>
      </c>
      <c r="H158" s="4">
        <f>H154/(H155*60)</f>
        <v>9.810422717005487</v>
      </c>
    </row>
    <row r="159" spans="1:8" ht="13.5" thickTop="1" x14ac:dyDescent="0.2">
      <c r="A159" s="5">
        <v>12</v>
      </c>
      <c r="B159" s="23" t="s">
        <v>111</v>
      </c>
      <c r="C159" s="5">
        <v>144</v>
      </c>
      <c r="D159" s="5">
        <v>3.89</v>
      </c>
      <c r="E159" s="5">
        <v>1765</v>
      </c>
      <c r="F159" s="20"/>
      <c r="G159" s="20"/>
      <c r="H159" s="20"/>
    </row>
    <row r="160" spans="1:8" x14ac:dyDescent="0.2">
      <c r="A160" s="5">
        <v>16</v>
      </c>
      <c r="B160" s="23" t="s">
        <v>112</v>
      </c>
      <c r="C160" s="5">
        <v>200</v>
      </c>
      <c r="D160" s="5">
        <v>4.32</v>
      </c>
      <c r="E160" s="5">
        <v>2398</v>
      </c>
      <c r="F160" s="20"/>
      <c r="G160" s="20"/>
      <c r="H160" s="20"/>
    </row>
    <row r="161" spans="1:8" x14ac:dyDescent="0.2">
      <c r="A161" s="5">
        <v>18</v>
      </c>
      <c r="B161" s="23" t="s">
        <v>113</v>
      </c>
      <c r="C161" s="5">
        <v>212</v>
      </c>
      <c r="D161" s="5">
        <v>3.41</v>
      </c>
      <c r="E161" s="5">
        <v>2247</v>
      </c>
      <c r="F161" s="20"/>
      <c r="G161" s="20"/>
      <c r="H161" s="20"/>
    </row>
    <row r="162" spans="1:8" x14ac:dyDescent="0.2">
      <c r="A162" s="5">
        <v>14</v>
      </c>
      <c r="B162" s="23" t="s">
        <v>114</v>
      </c>
      <c r="C162" s="5">
        <v>196</v>
      </c>
      <c r="D162" s="5">
        <v>3.51</v>
      </c>
      <c r="E162" s="5">
        <v>1546</v>
      </c>
      <c r="F162" s="20"/>
      <c r="G162" s="20"/>
      <c r="H162" s="20"/>
    </row>
    <row r="163" spans="1:8" x14ac:dyDescent="0.2">
      <c r="A163" s="5">
        <v>17</v>
      </c>
      <c r="B163" s="2" t="s">
        <v>115</v>
      </c>
      <c r="C163" s="5">
        <v>191</v>
      </c>
      <c r="D163" s="5">
        <v>4.2300000000000004</v>
      </c>
      <c r="E163" s="5">
        <v>2736</v>
      </c>
      <c r="F163" s="20"/>
      <c r="G163" s="20"/>
      <c r="H163" s="20"/>
    </row>
    <row r="164" spans="1:8" x14ac:dyDescent="0.2">
      <c r="A164" s="5">
        <v>17</v>
      </c>
      <c r="B164" s="23" t="s">
        <v>116</v>
      </c>
      <c r="C164" s="5">
        <v>180</v>
      </c>
      <c r="D164" s="5">
        <v>4.18</v>
      </c>
      <c r="E164" s="5">
        <v>2641</v>
      </c>
      <c r="F164" s="20"/>
      <c r="G164" s="20"/>
      <c r="H164" s="20"/>
    </row>
    <row r="165" spans="1:8" x14ac:dyDescent="0.2">
      <c r="A165" s="11"/>
      <c r="B165" s="11"/>
      <c r="C165" s="11"/>
      <c r="D165" s="11"/>
      <c r="E165" s="11"/>
      <c r="F165" s="20"/>
      <c r="G165" s="20"/>
      <c r="H165" s="20"/>
    </row>
    <row r="166" spans="1:8" x14ac:dyDescent="0.2">
      <c r="A166" s="11"/>
      <c r="B166" s="11"/>
      <c r="C166" s="11"/>
      <c r="D166" s="11"/>
      <c r="E166" s="11"/>
      <c r="F166" s="20"/>
      <c r="G166" s="20"/>
      <c r="H166" s="20"/>
    </row>
    <row r="167" spans="1:8" x14ac:dyDescent="0.2">
      <c r="A167" s="9"/>
      <c r="B167" s="9"/>
      <c r="C167" s="9"/>
      <c r="D167" s="11"/>
      <c r="E167" s="11"/>
      <c r="F167" s="20"/>
      <c r="G167" s="20"/>
      <c r="H167" s="20"/>
    </row>
    <row r="168" spans="1:8" x14ac:dyDescent="0.2">
      <c r="A168" s="11"/>
      <c r="B168" s="11"/>
      <c r="C168" s="11"/>
      <c r="D168" s="11"/>
      <c r="E168" s="11"/>
      <c r="F168" s="20"/>
      <c r="G168" s="20"/>
      <c r="H168" s="20"/>
    </row>
    <row r="169" spans="1:8" x14ac:dyDescent="0.2">
      <c r="A169" s="11"/>
      <c r="B169" s="9"/>
      <c r="C169" s="11"/>
      <c r="D169" s="11"/>
      <c r="E169" s="11"/>
      <c r="F169" s="20"/>
      <c r="G169" s="20"/>
      <c r="H169" s="20"/>
    </row>
    <row r="170" spans="1:8" x14ac:dyDescent="0.2">
      <c r="A170" s="11"/>
      <c r="B170" s="9"/>
      <c r="C170" s="11"/>
      <c r="D170" s="11"/>
      <c r="E170" s="11"/>
      <c r="F170" s="20"/>
      <c r="G170" s="20"/>
      <c r="H170" s="20"/>
    </row>
    <row r="171" spans="1:8" x14ac:dyDescent="0.2">
      <c r="A171" s="11"/>
      <c r="B171" s="9"/>
      <c r="C171" s="11"/>
      <c r="D171" s="11"/>
      <c r="E171" s="11"/>
      <c r="F171" s="20"/>
      <c r="G171" s="20"/>
      <c r="H171" s="20"/>
    </row>
    <row r="172" spans="1:8" ht="13.5" thickBot="1" x14ac:dyDescent="0.25">
      <c r="A172" s="8"/>
      <c r="B172" s="12" t="s">
        <v>62</v>
      </c>
      <c r="C172" s="8"/>
      <c r="D172" s="8"/>
      <c r="E172" s="8"/>
      <c r="F172" s="20"/>
      <c r="G172" s="20"/>
      <c r="H172" s="20"/>
    </row>
    <row r="173" spans="1:8" ht="14.25" thickTop="1" thickBot="1" x14ac:dyDescent="0.25">
      <c r="A173" s="14" t="s">
        <v>4</v>
      </c>
      <c r="B173" s="7" t="s">
        <v>117</v>
      </c>
      <c r="C173" s="7" t="s">
        <v>3</v>
      </c>
      <c r="D173" s="7" t="s">
        <v>19</v>
      </c>
      <c r="E173" s="15" t="s">
        <v>20</v>
      </c>
      <c r="F173" s="20"/>
      <c r="G173" s="3" t="s">
        <v>21</v>
      </c>
      <c r="H173" s="6">
        <f>SUM(E174:E190)</f>
        <v>32214</v>
      </c>
    </row>
    <row r="174" spans="1:8" ht="14.25" thickTop="1" thickBot="1" x14ac:dyDescent="0.25">
      <c r="A174" s="10">
        <v>15</v>
      </c>
      <c r="B174" s="13" t="s">
        <v>118</v>
      </c>
      <c r="C174" s="10">
        <v>193</v>
      </c>
      <c r="D174" s="10">
        <v>4.42</v>
      </c>
      <c r="E174" s="10">
        <v>2620</v>
      </c>
      <c r="F174" s="20"/>
      <c r="G174" s="3" t="s">
        <v>22</v>
      </c>
      <c r="H174" s="6">
        <f>SUM(D174:D190)</f>
        <v>65.91</v>
      </c>
    </row>
    <row r="175" spans="1:8" ht="14.25" thickTop="1" thickBot="1" x14ac:dyDescent="0.25">
      <c r="A175" s="5">
        <v>17</v>
      </c>
      <c r="B175" s="2" t="s">
        <v>119</v>
      </c>
      <c r="C175" s="5">
        <v>200</v>
      </c>
      <c r="D175" s="5">
        <v>3.5</v>
      </c>
      <c r="E175" s="5">
        <v>2454</v>
      </c>
      <c r="F175" s="20"/>
      <c r="G175" s="3" t="s">
        <v>23</v>
      </c>
      <c r="H175" s="6">
        <f>AVERAGE(C174:C190)</f>
        <v>188.30769230769232</v>
      </c>
    </row>
    <row r="176" spans="1:8" ht="14.25" thickTop="1" thickBot="1" x14ac:dyDescent="0.25">
      <c r="A176" s="5">
        <v>14</v>
      </c>
      <c r="B176" s="2" t="s">
        <v>120</v>
      </c>
      <c r="C176" s="5">
        <v>180</v>
      </c>
      <c r="D176" s="5">
        <v>5.6</v>
      </c>
      <c r="E176" s="5">
        <v>2075</v>
      </c>
      <c r="F176" s="20"/>
      <c r="G176" s="3" t="s">
        <v>25</v>
      </c>
      <c r="H176" s="16">
        <f>AVERAGE(A174:A190)</f>
        <v>15.76923076923077</v>
      </c>
    </row>
    <row r="177" spans="1:8" ht="14.25" thickTop="1" thickBot="1" x14ac:dyDescent="0.25">
      <c r="A177" s="5">
        <v>14</v>
      </c>
      <c r="B177" s="2" t="s">
        <v>122</v>
      </c>
      <c r="C177" s="5">
        <v>180</v>
      </c>
      <c r="D177" s="5">
        <v>3.78</v>
      </c>
      <c r="E177" s="5">
        <v>1777</v>
      </c>
      <c r="F177" s="20"/>
      <c r="G177" s="3" t="s">
        <v>24</v>
      </c>
      <c r="H177" s="4">
        <f>H173/(H174*60)</f>
        <v>8.1459566074950693</v>
      </c>
    </row>
    <row r="178" spans="1:8" ht="13.5" thickTop="1" x14ac:dyDescent="0.2">
      <c r="A178" s="5">
        <v>17</v>
      </c>
      <c r="B178" s="2" t="s">
        <v>123</v>
      </c>
      <c r="C178" s="5">
        <v>195</v>
      </c>
      <c r="D178" s="5">
        <v>3.45</v>
      </c>
      <c r="E178" s="5">
        <v>2540</v>
      </c>
      <c r="F178" s="20"/>
      <c r="G178" s="20"/>
      <c r="H178" s="20"/>
    </row>
    <row r="179" spans="1:8" x14ac:dyDescent="0.2">
      <c r="A179" s="5" t="s">
        <v>7</v>
      </c>
      <c r="B179" s="25" t="s">
        <v>124</v>
      </c>
      <c r="C179" s="5" t="s">
        <v>7</v>
      </c>
      <c r="D179" s="5">
        <v>4.26</v>
      </c>
      <c r="E179" s="5" t="s">
        <v>7</v>
      </c>
      <c r="F179" s="20"/>
      <c r="G179" s="20"/>
      <c r="H179" s="20"/>
    </row>
    <row r="180" spans="1:8" x14ac:dyDescent="0.2">
      <c r="A180" s="5">
        <v>18</v>
      </c>
      <c r="B180" s="2" t="s">
        <v>125</v>
      </c>
      <c r="C180" s="5">
        <v>232</v>
      </c>
      <c r="D180" s="5">
        <v>3.66</v>
      </c>
      <c r="E180" s="5">
        <v>2441</v>
      </c>
      <c r="F180" s="20"/>
      <c r="G180" s="20"/>
      <c r="H180" s="20"/>
    </row>
    <row r="181" spans="1:8" x14ac:dyDescent="0.2">
      <c r="A181" s="5" t="s">
        <v>7</v>
      </c>
      <c r="B181" s="25" t="s">
        <v>126</v>
      </c>
      <c r="C181" s="5" t="s">
        <v>7</v>
      </c>
      <c r="D181" s="5">
        <v>5.36</v>
      </c>
      <c r="E181" s="5" t="s">
        <v>7</v>
      </c>
      <c r="F181" s="20"/>
      <c r="G181" s="20"/>
      <c r="H181" s="20"/>
    </row>
    <row r="182" spans="1:8" x14ac:dyDescent="0.2">
      <c r="A182" s="5">
        <v>18</v>
      </c>
      <c r="B182" s="2" t="s">
        <v>127</v>
      </c>
      <c r="C182" s="5">
        <v>200</v>
      </c>
      <c r="D182" s="5">
        <v>4.71</v>
      </c>
      <c r="E182" s="5">
        <v>3367</v>
      </c>
      <c r="F182" s="20"/>
      <c r="G182" s="20"/>
      <c r="H182" s="20"/>
    </row>
    <row r="183" spans="1:8" x14ac:dyDescent="0.2">
      <c r="A183" s="5">
        <v>13</v>
      </c>
      <c r="B183" s="2" t="s">
        <v>121</v>
      </c>
      <c r="C183" s="5">
        <v>142</v>
      </c>
      <c r="D183" s="5">
        <v>4.42</v>
      </c>
      <c r="E183" s="5">
        <v>2005</v>
      </c>
      <c r="F183" s="20"/>
      <c r="G183" s="20"/>
      <c r="H183" s="20"/>
    </row>
    <row r="184" spans="1:8" x14ac:dyDescent="0.2">
      <c r="A184" s="5">
        <v>17</v>
      </c>
      <c r="B184" s="2" t="s">
        <v>128</v>
      </c>
      <c r="C184" s="5">
        <v>200</v>
      </c>
      <c r="D184" s="5">
        <v>4.68</v>
      </c>
      <c r="E184" s="5">
        <v>2831</v>
      </c>
      <c r="F184" s="20"/>
      <c r="G184" s="20"/>
      <c r="H184" s="20"/>
    </row>
    <row r="185" spans="1:8" x14ac:dyDescent="0.2">
      <c r="A185" s="5">
        <v>18</v>
      </c>
      <c r="B185" s="2" t="s">
        <v>129</v>
      </c>
      <c r="C185" s="5">
        <v>212</v>
      </c>
      <c r="D185" s="5">
        <v>4.0199999999999996</v>
      </c>
      <c r="E185" s="5">
        <v>2780</v>
      </c>
      <c r="F185" s="20"/>
      <c r="G185" s="20"/>
      <c r="H185" s="20"/>
    </row>
    <row r="186" spans="1:8" x14ac:dyDescent="0.2">
      <c r="A186" s="5">
        <v>13</v>
      </c>
      <c r="B186" s="2" t="s">
        <v>130</v>
      </c>
      <c r="C186" s="5">
        <v>142</v>
      </c>
      <c r="D186" s="5">
        <v>4.8099999999999996</v>
      </c>
      <c r="E186" s="5">
        <v>2008</v>
      </c>
      <c r="F186" s="20"/>
      <c r="G186" s="20"/>
      <c r="H186" s="20"/>
    </row>
    <row r="187" spans="1:8" x14ac:dyDescent="0.2">
      <c r="A187" s="5">
        <v>13</v>
      </c>
      <c r="B187" s="2" t="s">
        <v>131</v>
      </c>
      <c r="C187" s="5">
        <v>175</v>
      </c>
      <c r="D187" s="5">
        <v>3.83</v>
      </c>
      <c r="E187" s="5">
        <v>1831</v>
      </c>
      <c r="F187" s="20"/>
      <c r="G187" s="20"/>
      <c r="H187" s="20"/>
    </row>
    <row r="188" spans="1:8" x14ac:dyDescent="0.2">
      <c r="A188" s="5">
        <v>18</v>
      </c>
      <c r="B188" s="2" t="s">
        <v>132</v>
      </c>
      <c r="C188" s="5">
        <v>197</v>
      </c>
      <c r="D188" s="5">
        <v>5.41</v>
      </c>
      <c r="E188" s="5">
        <v>3485</v>
      </c>
      <c r="F188" s="20"/>
      <c r="G188" s="20"/>
      <c r="H188" s="20"/>
    </row>
    <row r="189" spans="1:8" x14ac:dyDescent="0.2">
      <c r="A189" s="11"/>
      <c r="B189" s="9"/>
      <c r="C189" s="11"/>
      <c r="D189" s="11"/>
      <c r="E189" s="11"/>
      <c r="F189" s="20"/>
      <c r="G189" s="20"/>
      <c r="H189" s="20"/>
    </row>
    <row r="190" spans="1:8" x14ac:dyDescent="0.2">
      <c r="A190" s="11"/>
      <c r="B190" s="9"/>
      <c r="C190" s="11"/>
      <c r="D190" s="11"/>
      <c r="E190" s="11"/>
      <c r="F190" s="20"/>
      <c r="G190" s="20"/>
      <c r="H190" s="20"/>
    </row>
    <row r="191" spans="1:8" ht="13.5" thickBot="1" x14ac:dyDescent="0.25">
      <c r="A191" s="8"/>
      <c r="B191" s="12" t="s">
        <v>77</v>
      </c>
      <c r="C191" s="8"/>
      <c r="D191" s="8"/>
      <c r="E191" s="8"/>
    </row>
    <row r="192" spans="1:8" ht="14.25" thickTop="1" thickBot="1" x14ac:dyDescent="0.25">
      <c r="A192" s="14" t="s">
        <v>4</v>
      </c>
      <c r="B192" s="7" t="s">
        <v>117</v>
      </c>
      <c r="C192" s="7" t="s">
        <v>3</v>
      </c>
      <c r="D192" s="7" t="s">
        <v>19</v>
      </c>
      <c r="E192" s="15" t="s">
        <v>20</v>
      </c>
      <c r="G192" s="3" t="s">
        <v>21</v>
      </c>
      <c r="H192" s="6">
        <f>SUM(E193:E209)</f>
        <v>33847</v>
      </c>
    </row>
    <row r="193" spans="1:8" ht="14.25" thickTop="1" thickBot="1" x14ac:dyDescent="0.25">
      <c r="A193" s="10">
        <v>17</v>
      </c>
      <c r="B193" s="13" t="s">
        <v>118</v>
      </c>
      <c r="C193" s="10">
        <v>193</v>
      </c>
      <c r="D193" s="10">
        <v>4.4000000000000004</v>
      </c>
      <c r="E193" s="10">
        <v>2778</v>
      </c>
      <c r="G193" s="3" t="s">
        <v>22</v>
      </c>
      <c r="H193" s="6">
        <f>SUM(D193:D209)</f>
        <v>63.55</v>
      </c>
    </row>
    <row r="194" spans="1:8" ht="14.25" thickTop="1" thickBot="1" x14ac:dyDescent="0.25">
      <c r="A194" s="5">
        <v>17</v>
      </c>
      <c r="B194" s="23" t="s">
        <v>119</v>
      </c>
      <c r="C194" s="5">
        <v>200</v>
      </c>
      <c r="D194" s="5">
        <v>3.5</v>
      </c>
      <c r="E194" s="5">
        <v>2454</v>
      </c>
      <c r="G194" s="3" t="s">
        <v>23</v>
      </c>
      <c r="H194" s="6">
        <f>AVERAGE(C193:C209)</f>
        <v>184.28571428571428</v>
      </c>
    </row>
    <row r="195" spans="1:8" ht="14.25" thickTop="1" thickBot="1" x14ac:dyDescent="0.25">
      <c r="A195" s="5">
        <v>14</v>
      </c>
      <c r="B195" s="23" t="s">
        <v>120</v>
      </c>
      <c r="C195" s="5">
        <v>180</v>
      </c>
      <c r="D195" s="5">
        <v>5.6</v>
      </c>
      <c r="E195" s="5">
        <v>2075</v>
      </c>
      <c r="G195" s="3" t="s">
        <v>25</v>
      </c>
      <c r="H195" s="16">
        <f>AVERAGE(A193:A209)</f>
        <v>15.928571428571429</v>
      </c>
    </row>
    <row r="196" spans="1:8" ht="14.25" thickTop="1" thickBot="1" x14ac:dyDescent="0.25">
      <c r="A196" s="5">
        <v>14</v>
      </c>
      <c r="B196" s="23" t="s">
        <v>122</v>
      </c>
      <c r="C196" s="5">
        <v>180</v>
      </c>
      <c r="D196" s="5">
        <v>3.78</v>
      </c>
      <c r="E196" s="5">
        <v>1777</v>
      </c>
      <c r="G196" s="3" t="s">
        <v>24</v>
      </c>
      <c r="H196" s="4">
        <f>H192/(H193*60)</f>
        <v>8.8767374770521901</v>
      </c>
    </row>
    <row r="197" spans="1:8" ht="13.5" thickTop="1" x14ac:dyDescent="0.2">
      <c r="A197" s="5">
        <v>17</v>
      </c>
      <c r="B197" s="23" t="s">
        <v>123</v>
      </c>
      <c r="C197" s="5">
        <v>195</v>
      </c>
      <c r="D197" s="5">
        <v>3.45</v>
      </c>
      <c r="E197" s="5">
        <v>2540</v>
      </c>
    </row>
    <row r="198" spans="1:8" x14ac:dyDescent="0.2">
      <c r="A198" s="5" t="s">
        <v>7</v>
      </c>
      <c r="B198" s="25" t="s">
        <v>124</v>
      </c>
      <c r="C198" s="5" t="s">
        <v>7</v>
      </c>
      <c r="D198" s="5">
        <v>4.26</v>
      </c>
      <c r="E198" s="5" t="s">
        <v>7</v>
      </c>
    </row>
    <row r="199" spans="1:8" x14ac:dyDescent="0.2">
      <c r="A199" s="5">
        <v>18</v>
      </c>
      <c r="B199" s="23" t="s">
        <v>125</v>
      </c>
      <c r="C199" s="5">
        <v>232</v>
      </c>
      <c r="D199" s="5">
        <v>3.66</v>
      </c>
      <c r="E199" s="5">
        <v>2441</v>
      </c>
    </row>
    <row r="200" spans="1:8" x14ac:dyDescent="0.2">
      <c r="A200" s="5">
        <v>17</v>
      </c>
      <c r="B200" s="2" t="s">
        <v>126</v>
      </c>
      <c r="C200" s="5">
        <v>132</v>
      </c>
      <c r="D200" s="5">
        <v>2.92</v>
      </c>
      <c r="E200" s="5">
        <v>1130</v>
      </c>
    </row>
    <row r="201" spans="1:8" x14ac:dyDescent="0.2">
      <c r="A201" s="5">
        <v>18</v>
      </c>
      <c r="B201" s="2" t="s">
        <v>127</v>
      </c>
      <c r="C201" s="5">
        <v>200</v>
      </c>
      <c r="D201" s="5">
        <v>4.71</v>
      </c>
      <c r="E201" s="5">
        <v>3382</v>
      </c>
    </row>
    <row r="202" spans="1:8" x14ac:dyDescent="0.2">
      <c r="A202" s="5">
        <v>13</v>
      </c>
      <c r="B202" s="23" t="s">
        <v>121</v>
      </c>
      <c r="C202" s="5">
        <v>142</v>
      </c>
      <c r="D202" s="5">
        <v>4.42</v>
      </c>
      <c r="E202" s="5">
        <v>2005</v>
      </c>
    </row>
    <row r="203" spans="1:8" x14ac:dyDescent="0.2">
      <c r="A203" s="5">
        <v>17</v>
      </c>
      <c r="B203" s="23" t="s">
        <v>128</v>
      </c>
      <c r="C203" s="5">
        <v>200</v>
      </c>
      <c r="D203" s="5">
        <v>4.68</v>
      </c>
      <c r="E203" s="5">
        <v>2831</v>
      </c>
    </row>
    <row r="204" spans="1:8" x14ac:dyDescent="0.2">
      <c r="A204" s="5">
        <v>18</v>
      </c>
      <c r="B204" s="2" t="s">
        <v>129</v>
      </c>
      <c r="C204" s="5">
        <v>212</v>
      </c>
      <c r="D204" s="5">
        <v>4.09</v>
      </c>
      <c r="E204" s="5">
        <v>3024</v>
      </c>
    </row>
    <row r="205" spans="1:8" x14ac:dyDescent="0.2">
      <c r="A205" s="5">
        <v>13</v>
      </c>
      <c r="B205" s="23" t="s">
        <v>130</v>
      </c>
      <c r="C205" s="5">
        <v>142</v>
      </c>
      <c r="D205" s="5">
        <v>4.8099999999999996</v>
      </c>
      <c r="E205" s="5">
        <v>2008</v>
      </c>
    </row>
    <row r="206" spans="1:8" x14ac:dyDescent="0.2">
      <c r="A206" s="5">
        <v>13</v>
      </c>
      <c r="B206" s="23" t="s">
        <v>131</v>
      </c>
      <c r="C206" s="5">
        <v>175</v>
      </c>
      <c r="D206" s="5">
        <v>3.83</v>
      </c>
      <c r="E206" s="5">
        <v>1831</v>
      </c>
    </row>
    <row r="207" spans="1:8" x14ac:dyDescent="0.2">
      <c r="A207" s="5">
        <v>17</v>
      </c>
      <c r="B207" s="2" t="s">
        <v>132</v>
      </c>
      <c r="C207" s="5">
        <v>197</v>
      </c>
      <c r="D207" s="5">
        <v>5.44</v>
      </c>
      <c r="E207" s="5">
        <v>3571</v>
      </c>
    </row>
    <row r="208" spans="1:8" x14ac:dyDescent="0.2">
      <c r="A208" s="11"/>
      <c r="B208" s="9"/>
      <c r="C208" s="11"/>
      <c r="D208" s="11"/>
      <c r="E208" s="11"/>
    </row>
    <row r="209" spans="1:8" x14ac:dyDescent="0.2">
      <c r="A209" s="11"/>
      <c r="B209" s="9"/>
      <c r="C209" s="11"/>
      <c r="D209" s="11"/>
      <c r="E209" s="11"/>
    </row>
    <row r="210" spans="1:8" ht="13.5" thickBot="1" x14ac:dyDescent="0.25">
      <c r="A210" s="8"/>
      <c r="B210" s="12" t="s">
        <v>62</v>
      </c>
      <c r="C210" s="8"/>
      <c r="D210" s="8"/>
      <c r="E210" s="8"/>
      <c r="F210" s="21"/>
      <c r="G210" s="21"/>
      <c r="H210" s="21"/>
    </row>
    <row r="211" spans="1:8" ht="14.25" thickTop="1" thickBot="1" x14ac:dyDescent="0.25">
      <c r="A211" s="14" t="s">
        <v>4</v>
      </c>
      <c r="B211" s="7" t="s">
        <v>133</v>
      </c>
      <c r="C211" s="7" t="s">
        <v>3</v>
      </c>
      <c r="D211" s="7" t="s">
        <v>19</v>
      </c>
      <c r="E211" s="15" t="s">
        <v>20</v>
      </c>
      <c r="F211" s="21"/>
      <c r="G211" s="3" t="s">
        <v>21</v>
      </c>
      <c r="H211" s="6">
        <f>SUM(E212:E228)</f>
        <v>31611</v>
      </c>
    </row>
    <row r="212" spans="1:8" ht="14.25" thickTop="1" thickBot="1" x14ac:dyDescent="0.25">
      <c r="A212" s="10">
        <v>17</v>
      </c>
      <c r="B212" s="13" t="s">
        <v>134</v>
      </c>
      <c r="C212" s="10">
        <v>186</v>
      </c>
      <c r="D212" s="10">
        <v>4.6399999999999997</v>
      </c>
      <c r="E212" s="10">
        <v>2970</v>
      </c>
      <c r="F212" s="21"/>
      <c r="G212" s="3" t="s">
        <v>22</v>
      </c>
      <c r="H212" s="6">
        <f>SUM(D212:D228)</f>
        <v>55.019999999999996</v>
      </c>
    </row>
    <row r="213" spans="1:8" ht="14.25" thickTop="1" thickBot="1" x14ac:dyDescent="0.25">
      <c r="A213" s="5">
        <v>13</v>
      </c>
      <c r="B213" s="2" t="s">
        <v>135</v>
      </c>
      <c r="C213" s="5">
        <v>150</v>
      </c>
      <c r="D213" s="5">
        <v>5.58</v>
      </c>
      <c r="E213" s="5">
        <v>2335</v>
      </c>
      <c r="F213" s="21"/>
      <c r="G213" s="3" t="s">
        <v>23</v>
      </c>
      <c r="H213" s="6">
        <f>AVERAGE(C212:C228)</f>
        <v>182.72727272727272</v>
      </c>
    </row>
    <row r="214" spans="1:8" ht="14.25" thickTop="1" thickBot="1" x14ac:dyDescent="0.25">
      <c r="A214" s="5">
        <v>15</v>
      </c>
      <c r="B214" s="2" t="s">
        <v>136</v>
      </c>
      <c r="C214" s="5">
        <v>187</v>
      </c>
      <c r="D214" s="5">
        <v>4.05</v>
      </c>
      <c r="E214" s="5">
        <v>2542</v>
      </c>
      <c r="F214" s="21"/>
      <c r="G214" s="3" t="s">
        <v>25</v>
      </c>
      <c r="H214" s="16">
        <f>AVERAGE(A212:A228)</f>
        <v>15.909090909090908</v>
      </c>
    </row>
    <row r="215" spans="1:8" ht="14.25" thickTop="1" thickBot="1" x14ac:dyDescent="0.25">
      <c r="A215" s="5">
        <v>17</v>
      </c>
      <c r="B215" s="2" t="s">
        <v>137</v>
      </c>
      <c r="C215" s="5">
        <v>210</v>
      </c>
      <c r="D215" s="5">
        <v>5.31</v>
      </c>
      <c r="E215" s="5">
        <v>3061</v>
      </c>
      <c r="F215" s="21"/>
      <c r="G215" s="3" t="s">
        <v>24</v>
      </c>
      <c r="H215" s="4">
        <f>H211/(H212*60)</f>
        <v>9.5756088695020001</v>
      </c>
    </row>
    <row r="216" spans="1:8" ht="13.5" thickTop="1" x14ac:dyDescent="0.2">
      <c r="A216" s="5">
        <v>16</v>
      </c>
      <c r="B216" s="2" t="s">
        <v>138</v>
      </c>
      <c r="C216" s="5">
        <v>189</v>
      </c>
      <c r="D216" s="5">
        <v>5.28</v>
      </c>
      <c r="E216" s="5">
        <v>2757</v>
      </c>
      <c r="F216" s="21"/>
      <c r="G216" s="21"/>
      <c r="H216" s="21"/>
    </row>
    <row r="217" spans="1:8" x14ac:dyDescent="0.2">
      <c r="A217" s="5">
        <v>17</v>
      </c>
      <c r="B217" s="2" t="s">
        <v>139</v>
      </c>
      <c r="C217" s="5">
        <v>192</v>
      </c>
      <c r="D217" s="5">
        <v>4.22</v>
      </c>
      <c r="E217" s="5">
        <v>2626</v>
      </c>
      <c r="F217" s="21"/>
      <c r="G217" s="21"/>
      <c r="H217" s="21"/>
    </row>
    <row r="218" spans="1:8" x14ac:dyDescent="0.2">
      <c r="A218" s="5">
        <v>13</v>
      </c>
      <c r="B218" s="2" t="s">
        <v>140</v>
      </c>
      <c r="C218" s="5">
        <v>142</v>
      </c>
      <c r="D218" s="5">
        <v>5.41</v>
      </c>
      <c r="E218" s="5">
        <v>2252</v>
      </c>
      <c r="F218" s="21"/>
      <c r="G218" s="21"/>
      <c r="H218" s="21"/>
    </row>
    <row r="219" spans="1:8" x14ac:dyDescent="0.2">
      <c r="A219" s="5">
        <v>16</v>
      </c>
      <c r="B219" s="2" t="s">
        <v>141</v>
      </c>
      <c r="C219" s="5">
        <v>190</v>
      </c>
      <c r="D219" s="5">
        <v>5.45</v>
      </c>
      <c r="E219" s="5">
        <v>3014</v>
      </c>
      <c r="F219" s="21"/>
      <c r="G219" s="21"/>
      <c r="H219" s="21"/>
    </row>
    <row r="220" spans="1:8" x14ac:dyDescent="0.2">
      <c r="A220" s="5">
        <v>17</v>
      </c>
      <c r="B220" s="2" t="s">
        <v>142</v>
      </c>
      <c r="C220" s="5">
        <v>188</v>
      </c>
      <c r="D220" s="5">
        <v>4.76</v>
      </c>
      <c r="E220" s="5">
        <v>3433</v>
      </c>
      <c r="F220" s="21"/>
      <c r="G220" s="21"/>
      <c r="H220" s="21"/>
    </row>
    <row r="221" spans="1:8" x14ac:dyDescent="0.2">
      <c r="A221" s="5">
        <v>17</v>
      </c>
      <c r="B221" s="2" t="s">
        <v>143</v>
      </c>
      <c r="C221" s="5">
        <v>185</v>
      </c>
      <c r="D221" s="5">
        <v>5.12</v>
      </c>
      <c r="E221" s="5">
        <v>3459</v>
      </c>
      <c r="F221" s="21"/>
      <c r="G221" s="21"/>
      <c r="H221" s="21"/>
    </row>
    <row r="222" spans="1:8" x14ac:dyDescent="0.2">
      <c r="A222" s="5">
        <v>17</v>
      </c>
      <c r="B222" s="2" t="s">
        <v>144</v>
      </c>
      <c r="C222" s="5">
        <v>191</v>
      </c>
      <c r="D222" s="5">
        <v>5.2</v>
      </c>
      <c r="E222" s="5">
        <v>3162</v>
      </c>
      <c r="F222" s="21"/>
      <c r="G222" s="21"/>
      <c r="H222" s="21"/>
    </row>
    <row r="223" spans="1:8" x14ac:dyDescent="0.2">
      <c r="A223" s="9"/>
      <c r="B223" s="9"/>
      <c r="C223" s="9"/>
      <c r="D223" s="11"/>
      <c r="E223" s="11"/>
      <c r="F223" s="21"/>
      <c r="G223" s="21"/>
      <c r="H223" s="21"/>
    </row>
    <row r="224" spans="1:8" x14ac:dyDescent="0.2">
      <c r="A224" s="9"/>
      <c r="B224" s="9"/>
      <c r="C224" s="9"/>
      <c r="D224" s="11"/>
      <c r="E224" s="11"/>
      <c r="F224" s="21"/>
      <c r="G224" s="21"/>
      <c r="H224" s="21"/>
    </row>
    <row r="225" spans="1:8" x14ac:dyDescent="0.2">
      <c r="A225" s="9"/>
      <c r="B225" s="9"/>
      <c r="C225" s="9"/>
      <c r="D225" s="11"/>
      <c r="E225" s="11"/>
      <c r="F225" s="21"/>
      <c r="G225" s="21"/>
      <c r="H225" s="21"/>
    </row>
    <row r="226" spans="1:8" x14ac:dyDescent="0.2">
      <c r="A226" s="9"/>
      <c r="B226" s="9"/>
      <c r="C226" s="9"/>
      <c r="D226" s="11"/>
      <c r="E226" s="11"/>
      <c r="F226" s="21"/>
      <c r="G226" s="21"/>
      <c r="H226" s="21"/>
    </row>
    <row r="227" spans="1:8" x14ac:dyDescent="0.2">
      <c r="A227" s="11"/>
      <c r="B227" s="9"/>
      <c r="C227" s="11"/>
      <c r="D227" s="11"/>
      <c r="E227" s="11"/>
      <c r="F227" s="21"/>
      <c r="G227" s="21"/>
      <c r="H227" s="21"/>
    </row>
    <row r="228" spans="1:8" x14ac:dyDescent="0.2">
      <c r="A228" s="11"/>
      <c r="B228" s="9"/>
      <c r="C228" s="11"/>
      <c r="D228" s="11"/>
      <c r="E228" s="11"/>
      <c r="F228" s="21"/>
      <c r="G228" s="21"/>
      <c r="H228" s="21"/>
    </row>
    <row r="229" spans="1:8" ht="13.5" thickBot="1" x14ac:dyDescent="0.25">
      <c r="A229" s="8"/>
      <c r="B229" s="12" t="s">
        <v>77</v>
      </c>
      <c r="C229" s="8"/>
      <c r="D229" s="8"/>
      <c r="E229" s="8"/>
      <c r="F229" s="21"/>
      <c r="G229" s="21"/>
      <c r="H229" s="21"/>
    </row>
    <row r="230" spans="1:8" ht="14.25" thickTop="1" thickBot="1" x14ac:dyDescent="0.25">
      <c r="A230" s="14" t="s">
        <v>4</v>
      </c>
      <c r="B230" s="7" t="s">
        <v>133</v>
      </c>
      <c r="C230" s="7" t="s">
        <v>3</v>
      </c>
      <c r="D230" s="7" t="s">
        <v>19</v>
      </c>
      <c r="E230" s="15" t="s">
        <v>20</v>
      </c>
      <c r="F230" s="21"/>
      <c r="G230" s="3" t="s">
        <v>21</v>
      </c>
      <c r="H230" s="6">
        <f>SUM(E231:E247)</f>
        <v>32351</v>
      </c>
    </row>
    <row r="231" spans="1:8" ht="14.25" thickTop="1" thickBot="1" x14ac:dyDescent="0.25">
      <c r="A231" s="10">
        <v>17</v>
      </c>
      <c r="B231" s="22" t="s">
        <v>134</v>
      </c>
      <c r="C231" s="10">
        <v>186</v>
      </c>
      <c r="D231" s="10">
        <v>4.6399999999999997</v>
      </c>
      <c r="E231" s="10">
        <v>2970</v>
      </c>
      <c r="F231" s="21"/>
      <c r="G231" s="3" t="s">
        <v>22</v>
      </c>
      <c r="H231" s="6">
        <f>SUM(D231:D247)</f>
        <v>53.26</v>
      </c>
    </row>
    <row r="232" spans="1:8" ht="14.25" thickTop="1" thickBot="1" x14ac:dyDescent="0.25">
      <c r="A232" s="5">
        <v>13</v>
      </c>
      <c r="B232" s="2" t="s">
        <v>135</v>
      </c>
      <c r="C232" s="5">
        <v>150</v>
      </c>
      <c r="D232" s="5">
        <v>3.79</v>
      </c>
      <c r="E232" s="5">
        <v>1422</v>
      </c>
      <c r="F232" s="21"/>
      <c r="G232" s="3" t="s">
        <v>23</v>
      </c>
      <c r="H232" s="6">
        <f>AVERAGE(C231:C247)</f>
        <v>182.72727272727272</v>
      </c>
    </row>
    <row r="233" spans="1:8" ht="14.25" thickTop="1" thickBot="1" x14ac:dyDescent="0.25">
      <c r="A233" s="5">
        <v>16</v>
      </c>
      <c r="B233" s="2" t="s">
        <v>136</v>
      </c>
      <c r="C233" s="5">
        <v>187</v>
      </c>
      <c r="D233" s="5">
        <v>4.05</v>
      </c>
      <c r="E233" s="5">
        <v>2638</v>
      </c>
      <c r="F233" s="21"/>
      <c r="G233" s="3" t="s">
        <v>25</v>
      </c>
      <c r="H233" s="16">
        <f>AVERAGE(A231:A247)</f>
        <v>16.272727272727273</v>
      </c>
    </row>
    <row r="234" spans="1:8" ht="14.25" thickTop="1" thickBot="1" x14ac:dyDescent="0.25">
      <c r="A234" s="5">
        <v>19</v>
      </c>
      <c r="B234" s="2" t="s">
        <v>137</v>
      </c>
      <c r="C234" s="5">
        <v>210</v>
      </c>
      <c r="D234" s="5">
        <v>5.31</v>
      </c>
      <c r="E234" s="5">
        <v>3866</v>
      </c>
      <c r="F234" s="21"/>
      <c r="G234" s="3" t="s">
        <v>24</v>
      </c>
      <c r="H234" s="4">
        <f>H230/(H231*60)</f>
        <v>10.123607460257855</v>
      </c>
    </row>
    <row r="235" spans="1:8" ht="13.5" thickTop="1" x14ac:dyDescent="0.2">
      <c r="A235" s="5">
        <v>17</v>
      </c>
      <c r="B235" s="2" t="s">
        <v>138</v>
      </c>
      <c r="C235" s="5">
        <v>189</v>
      </c>
      <c r="D235" s="5">
        <v>5.26</v>
      </c>
      <c r="E235" s="5">
        <v>3251</v>
      </c>
      <c r="F235" s="21"/>
      <c r="G235" s="21"/>
      <c r="H235" s="21"/>
    </row>
    <row r="236" spans="1:8" x14ac:dyDescent="0.2">
      <c r="A236" s="5">
        <v>17</v>
      </c>
      <c r="B236" s="2" t="s">
        <v>139</v>
      </c>
      <c r="C236" s="5">
        <v>192</v>
      </c>
      <c r="D236" s="5">
        <v>4.2300000000000004</v>
      </c>
      <c r="E236" s="5">
        <v>2620</v>
      </c>
      <c r="F236" s="21"/>
      <c r="G236" s="21"/>
      <c r="H236" s="21"/>
    </row>
    <row r="237" spans="1:8" x14ac:dyDescent="0.2">
      <c r="A237" s="5">
        <v>13</v>
      </c>
      <c r="B237" s="23" t="s">
        <v>140</v>
      </c>
      <c r="C237" s="5">
        <v>142</v>
      </c>
      <c r="D237" s="5">
        <v>5.41</v>
      </c>
      <c r="E237" s="5">
        <v>2252</v>
      </c>
      <c r="F237" s="21"/>
      <c r="G237" s="21"/>
      <c r="H237" s="21"/>
    </row>
    <row r="238" spans="1:8" x14ac:dyDescent="0.2">
      <c r="A238" s="5">
        <v>16</v>
      </c>
      <c r="B238" s="23" t="s">
        <v>141</v>
      </c>
      <c r="C238" s="5">
        <v>190</v>
      </c>
      <c r="D238" s="5">
        <v>5.45</v>
      </c>
      <c r="E238" s="5">
        <v>3014</v>
      </c>
      <c r="F238" s="21"/>
      <c r="G238" s="21"/>
      <c r="H238" s="21"/>
    </row>
    <row r="239" spans="1:8" x14ac:dyDescent="0.2">
      <c r="A239" s="5">
        <v>17</v>
      </c>
      <c r="B239" s="23" t="s">
        <v>142</v>
      </c>
      <c r="C239" s="5">
        <v>188</v>
      </c>
      <c r="D239" s="5">
        <v>4.76</v>
      </c>
      <c r="E239" s="5">
        <v>3433</v>
      </c>
      <c r="F239" s="21"/>
      <c r="G239" s="21"/>
      <c r="H239" s="21"/>
    </row>
    <row r="240" spans="1:8" x14ac:dyDescent="0.2">
      <c r="A240" s="5">
        <v>17</v>
      </c>
      <c r="B240" s="2" t="s">
        <v>143</v>
      </c>
      <c r="C240" s="5">
        <v>185</v>
      </c>
      <c r="D240" s="5">
        <v>5.12</v>
      </c>
      <c r="E240" s="5">
        <v>3459</v>
      </c>
      <c r="F240" s="21"/>
      <c r="G240" s="21"/>
      <c r="H240" s="21"/>
    </row>
    <row r="241" spans="1:8" x14ac:dyDescent="0.2">
      <c r="A241" s="5">
        <v>17</v>
      </c>
      <c r="B241" s="2" t="s">
        <v>144</v>
      </c>
      <c r="C241" s="5">
        <v>191</v>
      </c>
      <c r="D241" s="5">
        <v>5.24</v>
      </c>
      <c r="E241" s="5">
        <v>3426</v>
      </c>
      <c r="F241" s="21"/>
      <c r="G241" s="21"/>
      <c r="H241" s="21"/>
    </row>
    <row r="242" spans="1:8" x14ac:dyDescent="0.2">
      <c r="A242" s="9"/>
      <c r="B242" s="9"/>
      <c r="C242" s="9"/>
      <c r="D242" s="11"/>
      <c r="E242" s="11"/>
      <c r="F242" s="21"/>
      <c r="G242" s="21"/>
      <c r="H242" s="21"/>
    </row>
    <row r="243" spans="1:8" x14ac:dyDescent="0.2">
      <c r="A243" s="9"/>
      <c r="B243" s="9"/>
      <c r="C243" s="9"/>
      <c r="D243" s="11"/>
      <c r="E243" s="11"/>
      <c r="F243" s="21"/>
      <c r="G243" s="21"/>
      <c r="H243" s="21"/>
    </row>
    <row r="244" spans="1:8" x14ac:dyDescent="0.2">
      <c r="A244" s="9"/>
      <c r="B244" s="9"/>
      <c r="C244" s="9"/>
      <c r="D244" s="11"/>
      <c r="E244" s="11"/>
      <c r="F244" s="21"/>
      <c r="G244" s="21"/>
      <c r="H244" s="21"/>
    </row>
    <row r="245" spans="1:8" x14ac:dyDescent="0.2">
      <c r="A245" s="9"/>
      <c r="B245" s="9"/>
      <c r="C245" s="9"/>
      <c r="D245" s="11"/>
      <c r="E245" s="11"/>
      <c r="F245" s="21"/>
      <c r="G245" s="21"/>
      <c r="H245" s="21"/>
    </row>
    <row r="246" spans="1:8" x14ac:dyDescent="0.2">
      <c r="A246" s="11"/>
      <c r="B246" s="9"/>
      <c r="C246" s="11"/>
      <c r="D246" s="11"/>
      <c r="E246" s="11"/>
      <c r="F246" s="21"/>
      <c r="G246" s="21"/>
      <c r="H246" s="21"/>
    </row>
    <row r="247" spans="1:8" x14ac:dyDescent="0.2">
      <c r="A247" s="11"/>
      <c r="B247" s="9"/>
      <c r="C247" s="11"/>
      <c r="D247" s="11"/>
      <c r="E247" s="11"/>
      <c r="F247" s="21"/>
      <c r="G247" s="21"/>
      <c r="H247" s="21"/>
    </row>
    <row r="248" spans="1:8" ht="13.5" thickBot="1" x14ac:dyDescent="0.25">
      <c r="A248" s="8"/>
      <c r="B248" s="12" t="s">
        <v>77</v>
      </c>
      <c r="C248" s="8"/>
      <c r="D248" s="8"/>
      <c r="E248" s="8"/>
      <c r="F248" s="21"/>
      <c r="G248" s="21"/>
      <c r="H248" s="21"/>
    </row>
    <row r="249" spans="1:8" ht="14.25" thickTop="1" thickBot="1" x14ac:dyDescent="0.25">
      <c r="A249" s="14" t="s">
        <v>4</v>
      </c>
      <c r="B249" s="7" t="s">
        <v>155</v>
      </c>
      <c r="C249" s="7" t="s">
        <v>3</v>
      </c>
      <c r="D249" s="7" t="s">
        <v>19</v>
      </c>
      <c r="E249" s="15" t="s">
        <v>20</v>
      </c>
      <c r="F249" s="21"/>
      <c r="G249" s="3" t="s">
        <v>21</v>
      </c>
      <c r="H249" s="6">
        <f>SUM(E250:E266)</f>
        <v>21604</v>
      </c>
    </row>
    <row r="250" spans="1:8" ht="14.25" thickTop="1" thickBot="1" x14ac:dyDescent="0.25">
      <c r="A250" s="10">
        <v>14</v>
      </c>
      <c r="B250" s="31" t="s">
        <v>156</v>
      </c>
      <c r="C250" s="10">
        <v>182</v>
      </c>
      <c r="D250" s="10">
        <v>3.3</v>
      </c>
      <c r="E250" s="10">
        <v>1837</v>
      </c>
      <c r="F250" s="21"/>
      <c r="G250" s="3" t="s">
        <v>22</v>
      </c>
      <c r="H250" s="6">
        <f>SUM(D250:D266)</f>
        <v>54.030000000000008</v>
      </c>
    </row>
    <row r="251" spans="1:8" ht="14.25" thickTop="1" thickBot="1" x14ac:dyDescent="0.25">
      <c r="A251" s="5">
        <v>18</v>
      </c>
      <c r="B251" s="29" t="s">
        <v>157</v>
      </c>
      <c r="C251" s="5">
        <v>195</v>
      </c>
      <c r="D251" s="5">
        <v>5.37</v>
      </c>
      <c r="E251" s="5">
        <v>3819</v>
      </c>
      <c r="F251" s="21"/>
      <c r="G251" s="3" t="s">
        <v>23</v>
      </c>
      <c r="H251" s="6">
        <f>AVERAGE(C250:C266)</f>
        <v>192.75</v>
      </c>
    </row>
    <row r="252" spans="1:8" ht="14.25" thickTop="1" thickBot="1" x14ac:dyDescent="0.25">
      <c r="A252" s="5">
        <v>16</v>
      </c>
      <c r="B252" s="30" t="s">
        <v>158</v>
      </c>
      <c r="C252" s="5">
        <v>195</v>
      </c>
      <c r="D252" s="5">
        <v>3.38</v>
      </c>
      <c r="E252" s="5">
        <v>2011</v>
      </c>
      <c r="F252" s="21"/>
      <c r="G252" s="3" t="s">
        <v>25</v>
      </c>
      <c r="H252" s="16">
        <f>AVERAGE(A250:A266)</f>
        <v>16.25</v>
      </c>
    </row>
    <row r="253" spans="1:8" ht="14.25" thickTop="1" thickBot="1" x14ac:dyDescent="0.25">
      <c r="A253" s="5">
        <v>17</v>
      </c>
      <c r="B253" s="24" t="s">
        <v>159</v>
      </c>
      <c r="C253" s="5">
        <v>191</v>
      </c>
      <c r="D253" s="5">
        <v>5.37</v>
      </c>
      <c r="E253" s="5">
        <v>3685</v>
      </c>
      <c r="F253" s="21"/>
      <c r="G253" s="3" t="s">
        <v>24</v>
      </c>
      <c r="H253" s="4">
        <f>H249/(H250*60)</f>
        <v>6.664198901844653</v>
      </c>
    </row>
    <row r="254" spans="1:8" ht="13.5" thickTop="1" x14ac:dyDescent="0.2">
      <c r="A254" s="5" t="s">
        <v>7</v>
      </c>
      <c r="B254" s="25" t="s">
        <v>160</v>
      </c>
      <c r="C254" s="5" t="s">
        <v>7</v>
      </c>
      <c r="D254" s="5">
        <v>3.75</v>
      </c>
      <c r="E254" s="5" t="s">
        <v>7</v>
      </c>
      <c r="F254" s="21"/>
      <c r="G254" s="21"/>
      <c r="H254" s="21"/>
    </row>
    <row r="255" spans="1:8" x14ac:dyDescent="0.2">
      <c r="A255" s="5" t="s">
        <v>7</v>
      </c>
      <c r="B255" s="25" t="s">
        <v>161</v>
      </c>
      <c r="C255" s="5" t="s">
        <v>7</v>
      </c>
      <c r="D255" s="5">
        <v>5.5</v>
      </c>
      <c r="E255" s="5" t="s">
        <v>7</v>
      </c>
      <c r="F255" s="21"/>
      <c r="G255" s="21"/>
      <c r="H255" s="21"/>
    </row>
    <row r="256" spans="1:8" x14ac:dyDescent="0.2">
      <c r="A256" s="5" t="s">
        <v>7</v>
      </c>
      <c r="B256" s="25" t="s">
        <v>162</v>
      </c>
      <c r="C256" s="5" t="s">
        <v>7</v>
      </c>
      <c r="D256" s="5">
        <v>4.55</v>
      </c>
      <c r="E256" s="5" t="s">
        <v>7</v>
      </c>
      <c r="F256" s="21"/>
      <c r="G256" s="21"/>
      <c r="H256" s="21"/>
    </row>
    <row r="257" spans="1:8" x14ac:dyDescent="0.2">
      <c r="A257" s="5" t="s">
        <v>7</v>
      </c>
      <c r="B257" s="25" t="s">
        <v>163</v>
      </c>
      <c r="C257" s="5" t="s">
        <v>7</v>
      </c>
      <c r="D257" s="5">
        <v>5.98</v>
      </c>
      <c r="E257" s="5" t="s">
        <v>7</v>
      </c>
      <c r="F257" s="21"/>
      <c r="G257" s="21"/>
      <c r="H257" s="21"/>
    </row>
    <row r="258" spans="1:8" x14ac:dyDescent="0.2">
      <c r="A258" s="5">
        <v>16</v>
      </c>
      <c r="B258" s="30" t="s">
        <v>164</v>
      </c>
      <c r="C258" s="5">
        <v>206</v>
      </c>
      <c r="D258" s="5">
        <v>3.88</v>
      </c>
      <c r="E258" s="5">
        <v>2144</v>
      </c>
      <c r="F258" s="21"/>
      <c r="G258" s="21"/>
      <c r="H258" s="21"/>
    </row>
    <row r="259" spans="1:8" x14ac:dyDescent="0.2">
      <c r="A259" s="5">
        <v>18</v>
      </c>
      <c r="B259" s="29" t="s">
        <v>165</v>
      </c>
      <c r="C259" s="5">
        <v>204</v>
      </c>
      <c r="D259" s="5">
        <v>4.47</v>
      </c>
      <c r="E259" s="5">
        <v>3178</v>
      </c>
      <c r="F259" s="21"/>
      <c r="G259" s="21"/>
      <c r="H259" s="21"/>
    </row>
    <row r="260" spans="1:8" x14ac:dyDescent="0.2">
      <c r="A260" s="5">
        <v>15</v>
      </c>
      <c r="B260" s="2" t="s">
        <v>166</v>
      </c>
      <c r="C260" s="5">
        <v>184</v>
      </c>
      <c r="D260" s="5">
        <v>4.16</v>
      </c>
      <c r="E260" s="5">
        <v>2570</v>
      </c>
      <c r="F260" s="21"/>
      <c r="G260" s="21"/>
      <c r="H260" s="21"/>
    </row>
    <row r="261" spans="1:8" x14ac:dyDescent="0.2">
      <c r="A261" s="5">
        <v>16</v>
      </c>
      <c r="B261" s="2" t="s">
        <v>167</v>
      </c>
      <c r="C261" s="5">
        <v>185</v>
      </c>
      <c r="D261" s="5">
        <v>4.32</v>
      </c>
      <c r="E261" s="5">
        <v>2360</v>
      </c>
      <c r="F261" s="21"/>
      <c r="G261" s="21"/>
      <c r="H261" s="21"/>
    </row>
    <row r="262" spans="1:8" x14ac:dyDescent="0.2">
      <c r="A262" s="9"/>
      <c r="B262" s="9"/>
      <c r="C262" s="9"/>
      <c r="D262" s="11"/>
      <c r="E262" s="11"/>
      <c r="F262" s="21"/>
      <c r="G262" s="21"/>
      <c r="H262" s="21"/>
    </row>
    <row r="263" spans="1:8" x14ac:dyDescent="0.2">
      <c r="A263" s="9"/>
      <c r="B263" s="9"/>
      <c r="C263" s="9"/>
      <c r="D263" s="11"/>
      <c r="E263" s="11"/>
      <c r="F263" s="21"/>
      <c r="G263" s="21"/>
      <c r="H263" s="21"/>
    </row>
    <row r="264" spans="1:8" x14ac:dyDescent="0.2">
      <c r="A264" s="9"/>
      <c r="B264" s="9"/>
      <c r="C264" s="9"/>
      <c r="D264" s="11"/>
      <c r="E264" s="11"/>
      <c r="F264" s="21"/>
      <c r="G264" s="21"/>
      <c r="H264" s="21"/>
    </row>
    <row r="265" spans="1:8" x14ac:dyDescent="0.2">
      <c r="A265" s="11"/>
      <c r="B265" s="9"/>
      <c r="C265" s="11"/>
      <c r="D265" s="11"/>
      <c r="E265" s="11"/>
      <c r="F265" s="21"/>
      <c r="G265" s="21"/>
      <c r="H265" s="21"/>
    </row>
    <row r="266" spans="1:8" x14ac:dyDescent="0.2">
      <c r="A266" s="11"/>
      <c r="B266" s="9"/>
      <c r="C266" s="11"/>
      <c r="D266" s="11"/>
      <c r="E266" s="11"/>
      <c r="F266" s="21"/>
      <c r="G266" s="21"/>
      <c r="H266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ENTER YOUR SCORES HERE</vt:lpstr>
      <vt:lpstr>Upper Songlist</vt:lpstr>
      <vt:lpstr>Upper Marathons</vt:lpstr>
      <vt:lpstr>Unused Marathons</vt:lpstr>
    </vt:vector>
  </TitlesOfParts>
  <Company>Sallie Mae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Pyles, Ian T</dc:creator>
  <cp:lastModifiedBy>Pyles, Ian T</cp:lastModifiedBy>
  <dcterms:created xsi:type="dcterms:W3CDTF">2015-12-31T18:43:00Z</dcterms:created>
  <dcterms:modified xsi:type="dcterms:W3CDTF">2016-03-31T01:08:30Z</dcterms:modified>
</cp:coreProperties>
</file>